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803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<sst xmlns="http://schemas.openxmlformats.org/spreadsheetml/2006/main" count="22" uniqueCount="22">
  <si>
    <t>BMI</t>
  </si>
  <si>
    <t>現在</t>
  </si>
  <si>
    <t>体脂肪率</t>
  </si>
  <si>
    <t>身長（cm）</t>
  </si>
  <si>
    <t>体重（㎏）</t>
  </si>
  <si>
    <t>体脂肪量（㎏）</t>
  </si>
  <si>
    <t>除脂肪体重（㎏）</t>
  </si>
  <si>
    <t>（参考情報）</t>
  </si>
  <si>
    <t>・筋肉増加量の限界は2㎏/年（7g/日）が目安</t>
  </si>
  <si>
    <t>・体脂肪を健康的に落とすピッチの目安は1㎏/月（233kcal/日・33g/日）</t>
  </si>
  <si>
    <t>（体脂肪率は確認できなかったため、トップ選手の平均値5％を使用）</t>
  </si>
  <si>
    <t>参考URL：http://www.geocities.jp/resultri/crankcho/physique.html</t>
  </si>
  <si>
    <t>ファビアン・カンチェラーラーとの体組成比較</t>
  </si>
  <si>
    <t>参考URL：http://en.wikipedia.org/wiki/Fabian_Cancellara</t>
  </si>
  <si>
    <t>カンチェラーラーの体組成
（同身長での換算値*）</t>
  </si>
  <si>
    <t>カンチェラーラーの体組成
（-）
現在</t>
  </si>
  <si>
    <t>*カンチェラーラー体組成を入力身長と同数値で換算</t>
  </si>
  <si>
    <t>（実際のカンチェラーラーの身長は186cm・体重82㎏）</t>
  </si>
  <si>
    <t>【特徴】カンチェラーラーより体脂肪量が多く、筋肉量が少ない</t>
  </si>
  <si>
    <t>【特徴】カンチェラーラーより筋肉量が多いが、体脂肪量も多い</t>
  </si>
  <si>
    <t>【特徴】カンチェラーラーより体脂肪量が少なく、筋肉量が多い</t>
  </si>
  <si>
    <t>【特徴】カンチェラーラーより体脂肪量が少ないが、筋肉量も少ない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</si>
</sst>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_ ;[Red]\-#,##0.0\ "/>
    <numFmt numFmtId="179" formatCode="#,##0.000_ ;[Red]\-#,##0.000\ "/>
    <numFmt numFmtId="180" formatCode="0.0"/>
    <numFmt numFmtId="181" formatCode="0.0_ "/>
    <numFmt numFmtId="182" formatCode="#,##0_ "/>
    <numFmt numFmtId="183" formatCode="#,##0.000;[Red]\-#,##0.000"/>
    <numFmt numFmtId="184" formatCode="#,##0.0000;[Red]\-#,##0.0000"/>
    <numFmt numFmtId="185" formatCode="#,##0.00000;[Red]\-#,##0.00000"/>
  </numFmts>
  <fonts count="4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2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0" tint="-0.1499900072813034"/>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FFC000"/>
        <bgColor indexed="64"/>
      </patternFill>
    </fill>
    <fill>
      <patternFill patternType="solid">
        <fgColor theme="0" tint="-0.4999699890613556"/>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0" borderId="0" applyNumberFormat="0" applyFill="0" applyBorder="0" applyAlignment="0" applyProtection="0"/>
    <xf numFmtId="0" fontId="39" fillId="32" borderId="0" applyNumberFormat="0" applyBorder="0" applyAlignment="0" applyProtection="0"/>
  </cellStyleXfs>
  <cellXfs count="21">
    <xf numFmtId="0" fontId="0" fillId="0" borderId="0" xfId="0" applyFont="1" applyAlignment="1">
      <alignment vertical="center"/>
    </xf>
    <xf numFmtId="0" fontId="0" fillId="33" borderId="0" xfId="0" applyFill="1" applyAlignment="1">
      <alignment vertical="center"/>
    </xf>
    <xf numFmtId="0" fontId="0" fillId="34" borderId="0" xfId="0" applyFill="1" applyAlignment="1">
      <alignment vertical="center"/>
    </xf>
    <xf numFmtId="0" fontId="40" fillId="33" borderId="0" xfId="0" applyFont="1" applyFill="1" applyAlignment="1">
      <alignment vertical="center"/>
    </xf>
    <xf numFmtId="0" fontId="0" fillId="34" borderId="10" xfId="0" applyFill="1" applyBorder="1" applyAlignment="1">
      <alignment vertical="center"/>
    </xf>
    <xf numFmtId="180" fontId="0" fillId="34" borderId="10" xfId="0" applyNumberFormat="1" applyFill="1" applyBorder="1" applyAlignment="1">
      <alignment vertical="center"/>
    </xf>
    <xf numFmtId="181" fontId="0" fillId="34" borderId="10" xfId="0" applyNumberFormat="1" applyFill="1" applyBorder="1" applyAlignment="1">
      <alignment vertical="center"/>
    </xf>
    <xf numFmtId="176" fontId="0" fillId="34" borderId="10" xfId="49" applyNumberFormat="1" applyFont="1" applyFill="1" applyBorder="1" applyAlignment="1">
      <alignment vertical="center"/>
    </xf>
    <xf numFmtId="177" fontId="0" fillId="34" borderId="10" xfId="42" applyNumberFormat="1" applyFont="1" applyFill="1" applyBorder="1" applyAlignment="1">
      <alignment vertical="center"/>
    </xf>
    <xf numFmtId="180" fontId="34" fillId="35" borderId="10" xfId="0" applyNumberFormat="1" applyFont="1" applyFill="1" applyBorder="1" applyAlignment="1">
      <alignment vertical="center"/>
    </xf>
    <xf numFmtId="177" fontId="34" fillId="35" borderId="10" xfId="42" applyNumberFormat="1" applyFont="1" applyFill="1" applyBorder="1" applyAlignment="1">
      <alignment vertical="center"/>
    </xf>
    <xf numFmtId="0" fontId="24" fillId="36" borderId="10" xfId="0" applyFont="1" applyFill="1" applyBorder="1" applyAlignment="1">
      <alignment horizontal="center" vertical="center"/>
    </xf>
    <xf numFmtId="0" fontId="24" fillId="36" borderId="10" xfId="0" applyFont="1" applyFill="1" applyBorder="1" applyAlignment="1">
      <alignment horizontal="center" vertical="center" wrapText="1"/>
    </xf>
    <xf numFmtId="0" fontId="0" fillId="34" borderId="0" xfId="0" applyFill="1" applyBorder="1" applyAlignment="1">
      <alignment horizontal="left" vertical="center" wrapText="1"/>
    </xf>
    <xf numFmtId="0" fontId="0" fillId="34" borderId="0" xfId="0" applyFill="1" applyBorder="1" applyAlignment="1">
      <alignment horizontal="left" vertical="center"/>
    </xf>
    <xf numFmtId="182" fontId="22" fillId="34" borderId="0" xfId="49" applyNumberFormat="1" applyFont="1" applyFill="1" applyAlignment="1">
      <alignment vertical="center"/>
    </xf>
    <xf numFmtId="176" fontId="34" fillId="35" borderId="10" xfId="49" applyNumberFormat="1" applyFont="1" applyFill="1" applyBorder="1" applyAlignment="1">
      <alignment vertical="center"/>
    </xf>
    <xf numFmtId="0" fontId="26" fillId="34" borderId="0" xfId="43" applyFill="1" applyAlignment="1">
      <alignment vertical="center"/>
    </xf>
    <xf numFmtId="0" fontId="0" fillId="34" borderId="10" xfId="0" applyFill="1" applyBorder="1" applyAlignment="1">
      <alignment horizontal="left" vertical="center" wrapText="1"/>
    </xf>
    <xf numFmtId="0" fontId="26" fillId="34" borderId="0" xfId="43" applyFill="1" applyAlignment="1">
      <alignment horizontal="left" vertical="center"/>
    </xf>
    <xf numFmtId="0" fontId="26" fillId="34" borderId="11" xfId="43"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n.wikipedia.org/wiki/Fabian_Cancellara" TargetMode="External" /><Relationship Id="rId2" Type="http://schemas.openxmlformats.org/officeDocument/2006/relationships/hyperlink" Target="http://www.geocities.jp/resultri/crankcho/physique.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J30"/>
  <sheetViews>
    <sheetView tabSelected="1" zoomScalePageLayoutView="0" workbookViewId="0" topLeftCell="A1">
      <selection activeCell="D6" sqref="D6"/>
    </sheetView>
  </sheetViews>
  <sheetFormatPr defaultColWidth="9.140625" defaultRowHeight="15"/>
  <cols>
    <col min="1" max="1" width="9.00390625" style="1" customWidth="1"/>
    <col min="2" max="2" width="7.00390625" style="1" customWidth="1"/>
    <col min="3" max="3" width="14.00390625" style="1" customWidth="1"/>
    <col min="4" max="6" width="13.57421875" style="1" customWidth="1"/>
    <col min="7" max="16384" width="9.00390625" style="1" customWidth="1"/>
  </cols>
  <sheetData>
    <row r="3" spans="2:7" ht="13.5">
      <c r="B3" s="2"/>
      <c r="C3" s="2"/>
      <c r="D3" s="2"/>
      <c r="E3" s="2"/>
      <c r="F3" s="2"/>
      <c r="G3" s="2"/>
    </row>
    <row r="4" spans="2:7" ht="13.5">
      <c r="B4" s="2"/>
      <c r="C4" s="2" t="s">
        <v>12</v>
      </c>
      <c r="D4" s="2"/>
      <c r="E4" s="2"/>
      <c r="F4" s="2"/>
      <c r="G4" s="2"/>
    </row>
    <row r="5" spans="2:7" ht="54">
      <c r="B5" s="2"/>
      <c r="C5" s="11"/>
      <c r="D5" s="11" t="s">
        <v>1</v>
      </c>
      <c r="E5" s="12" t="s">
        <v>14</v>
      </c>
      <c r="F5" s="12" t="s">
        <v>15</v>
      </c>
      <c r="G5" s="2"/>
    </row>
    <row r="6" spans="2:7" ht="13.5">
      <c r="B6" s="2"/>
      <c r="C6" s="4" t="s">
        <v>3</v>
      </c>
      <c r="D6" s="9"/>
      <c r="E6" s="5">
        <f>IF(D6="","",D6)</f>
      </c>
      <c r="F6" s="6">
        <f>IF(E6="","",E6-D6)</f>
      </c>
      <c r="G6" s="2"/>
    </row>
    <row r="7" spans="2:7" ht="13.5">
      <c r="B7" s="2"/>
      <c r="C7" s="4" t="s">
        <v>4</v>
      </c>
      <c r="D7" s="16"/>
      <c r="E7" s="7">
        <f>IF(D7="","",E9*(E6/100)^2)</f>
      </c>
      <c r="F7" s="7">
        <f>IF(E7="","",E7-D7)</f>
      </c>
      <c r="G7" s="2"/>
    </row>
    <row r="8" spans="2:7" ht="13.5">
      <c r="B8" s="2"/>
      <c r="C8" s="4" t="s">
        <v>2</v>
      </c>
      <c r="D8" s="10"/>
      <c r="E8" s="8">
        <f>IF(D8="","",0.05)</f>
      </c>
      <c r="F8" s="8">
        <f>IF(D8="","",IF(E8="","",E8-D8))</f>
      </c>
      <c r="G8" s="2"/>
    </row>
    <row r="9" spans="2:7" ht="13.5">
      <c r="B9" s="2"/>
      <c r="C9" s="4" t="s">
        <v>0</v>
      </c>
      <c r="D9" s="7">
        <f>IF(D7="","",D7/(D6/100)^2)</f>
      </c>
      <c r="E9" s="7">
        <f>IF(D9="","",23.70216)</f>
      </c>
      <c r="F9" s="7">
        <f>IF(D9="","",IF(E9="","",E9-D9))</f>
      </c>
      <c r="G9" s="2"/>
    </row>
    <row r="10" spans="2:7" ht="13.5">
      <c r="B10" s="2"/>
      <c r="C10" s="4" t="s">
        <v>5</v>
      </c>
      <c r="D10" s="7">
        <f>IF(D8="","",ROUND(IF(D8="","",D7*D8),1))</f>
      </c>
      <c r="E10" s="7">
        <f>IF(D8="","",ROUND(IF(E8="","",E7*E8),1))</f>
      </c>
      <c r="F10" s="7">
        <f>IF(E10="","",ROUND(E10-D10,1))</f>
      </c>
      <c r="G10" s="15" t="e">
        <f>F10*1000*7.2</f>
        <v>#VALUE!</v>
      </c>
    </row>
    <row r="11" spans="2:7" ht="13.5">
      <c r="B11" s="2"/>
      <c r="C11" s="4" t="s">
        <v>6</v>
      </c>
      <c r="D11" s="7">
        <f>IF(D10="","",ROUND(IF(D10="","",D7-D10),1))</f>
      </c>
      <c r="E11" s="7">
        <f>IF(E10="","",ROUND(IF(E10="","",E7-E10),1))</f>
      </c>
      <c r="F11" s="7">
        <f>IF(E11="","",ROUND(E11-D11,1))</f>
      </c>
      <c r="G11" s="2"/>
    </row>
    <row r="12" spans="2:7" ht="13.5">
      <c r="B12" s="2"/>
      <c r="C12" s="2"/>
      <c r="D12" s="2"/>
      <c r="E12" s="2"/>
      <c r="F12" s="2"/>
      <c r="G12" s="2"/>
    </row>
    <row r="13" spans="2:7" ht="13.5">
      <c r="B13" s="2"/>
      <c r="C13" s="2">
        <f>IF(F11="","",IF(C26&lt;&gt;"",B26,IF(C27&lt;&gt;"",B27,IF(C28&lt;&gt;"",B28,IF(C29&lt;&gt;"",B29)))))</f>
      </c>
      <c r="D13" s="2"/>
      <c r="E13" s="2"/>
      <c r="F13" s="2"/>
      <c r="G13" s="2"/>
    </row>
    <row r="14" spans="2:7" ht="77.25" customHeight="1">
      <c r="B14" s="2"/>
      <c r="C14" s="18">
        <f>IF(F11="","",IF(C26&lt;&gt;"",C26,IF(C27&lt;&gt;"",C27,IF(C28&lt;&gt;"",C28,IF(C29&lt;&gt;"",C29)))))</f>
      </c>
      <c r="D14" s="18"/>
      <c r="E14" s="18"/>
      <c r="F14" s="18"/>
      <c r="G14" s="2"/>
    </row>
    <row r="15" spans="2:7" ht="21" customHeight="1">
      <c r="B15" s="2"/>
      <c r="C15" s="20" t="s">
        <v>13</v>
      </c>
      <c r="D15" s="20"/>
      <c r="E15" s="20"/>
      <c r="F15" s="20"/>
      <c r="G15" s="2"/>
    </row>
    <row r="16" spans="2:7" ht="21" customHeight="1">
      <c r="B16" s="2"/>
      <c r="C16" s="19" t="s">
        <v>11</v>
      </c>
      <c r="D16" s="19"/>
      <c r="E16" s="19"/>
      <c r="F16" s="19"/>
      <c r="G16" s="2"/>
    </row>
    <row r="17" spans="2:7" ht="21" customHeight="1">
      <c r="B17" s="2"/>
      <c r="C17" s="17"/>
      <c r="D17" s="13"/>
      <c r="E17" s="13"/>
      <c r="F17" s="13"/>
      <c r="G17" s="2"/>
    </row>
    <row r="18" spans="2:7" ht="21" customHeight="1">
      <c r="B18" s="2"/>
      <c r="C18" s="14" t="s">
        <v>16</v>
      </c>
      <c r="D18" s="13"/>
      <c r="E18" s="13"/>
      <c r="F18" s="13"/>
      <c r="G18" s="2"/>
    </row>
    <row r="19" spans="2:7" ht="21" customHeight="1">
      <c r="B19" s="2"/>
      <c r="C19" s="14" t="s">
        <v>17</v>
      </c>
      <c r="D19" s="13"/>
      <c r="E19" s="13"/>
      <c r="F19" s="13"/>
      <c r="G19" s="2"/>
    </row>
    <row r="20" spans="2:7" ht="21" customHeight="1">
      <c r="B20" s="2"/>
      <c r="C20" s="14" t="s">
        <v>10</v>
      </c>
      <c r="D20" s="13"/>
      <c r="E20" s="13"/>
      <c r="F20" s="13"/>
      <c r="G20" s="2"/>
    </row>
    <row r="21" spans="2:7" ht="21" customHeight="1">
      <c r="B21" s="2"/>
      <c r="C21" s="14"/>
      <c r="D21" s="13"/>
      <c r="E21" s="13"/>
      <c r="F21" s="13"/>
      <c r="G21" s="2"/>
    </row>
    <row r="22" spans="2:7" ht="21" customHeight="1">
      <c r="B22" s="2"/>
      <c r="C22" s="14" t="s">
        <v>7</v>
      </c>
      <c r="D22" s="13"/>
      <c r="E22" s="13"/>
      <c r="F22" s="13"/>
      <c r="G22" s="2"/>
    </row>
    <row r="23" spans="2:7" ht="21" customHeight="1">
      <c r="B23" s="2"/>
      <c r="C23" s="14" t="s">
        <v>9</v>
      </c>
      <c r="D23" s="13"/>
      <c r="E23" s="13"/>
      <c r="F23" s="13"/>
      <c r="G23" s="2"/>
    </row>
    <row r="24" spans="2:7" ht="21" customHeight="1">
      <c r="B24" s="2"/>
      <c r="C24" s="14" t="s">
        <v>8</v>
      </c>
      <c r="D24" s="13"/>
      <c r="E24" s="13"/>
      <c r="F24" s="13"/>
      <c r="G24" s="2"/>
    </row>
    <row r="25" spans="2:7" ht="13.5">
      <c r="B25" s="2"/>
      <c r="C25" s="2"/>
      <c r="D25" s="2"/>
      <c r="E25" s="2"/>
      <c r="F25" s="2"/>
      <c r="G25" s="2"/>
    </row>
    <row r="26" spans="2:10" ht="13.5">
      <c r="B26" s="3" t="s">
        <v>18</v>
      </c>
      <c r="C26" s="3">
        <f>IF(AND(F10&lt;0,F11&gt;0),IF(F11="","","カンチェラーラーと同じ体組成になるには、体脂肪を"&amp;F10&amp;"kg（"&amp;G10&amp;"kcal相当）落とし、筋肉量を"&amp;F11&amp;"kg増やす必要があります。"),"")</f>
      </c>
      <c r="D26" s="3"/>
      <c r="E26" s="3"/>
      <c r="F26" s="3"/>
      <c r="G26" s="3"/>
      <c r="H26" s="3"/>
      <c r="I26" s="3"/>
      <c r="J26" s="3"/>
    </row>
    <row r="27" spans="2:10" ht="13.5">
      <c r="B27" s="3" t="s">
        <v>19</v>
      </c>
      <c r="C27" s="3">
        <f>IF(AND(F10&lt;0,F11&lt;0),IF(F11="","","カンチェラーラーと同じ体組成になるには、体脂肪を"&amp;F10&amp;"kg（"&amp;G10&amp;"kcal相当）落とし、筋肉量はそのまま維持するとよいでしょう（上半身の筋肉量が過度に多いようであれば"&amp;F11&amp;"kg程度筋肉量を減らすことを検討してもよいでしょう）。"),"")</f>
      </c>
      <c r="D27" s="3"/>
      <c r="E27" s="3"/>
      <c r="F27" s="3"/>
      <c r="G27" s="3"/>
      <c r="H27" s="3"/>
      <c r="I27" s="3"/>
      <c r="J27" s="3"/>
    </row>
    <row r="28" spans="2:10" ht="13.5">
      <c r="B28" s="3" t="s">
        <v>20</v>
      </c>
      <c r="C28" s="3">
        <f>IF(AND(F10&gt;0,F11&lt;0),IF(F11="","","カンチェラーラーよりも体脂肪量が少なく筋肉量が多いというすばらしい肉体レベルと言えます。そのレベルを維持しましょう。"),"")</f>
      </c>
      <c r="D28" s="3"/>
      <c r="E28" s="3"/>
      <c r="F28" s="3"/>
      <c r="G28" s="3"/>
      <c r="H28" s="3"/>
      <c r="I28" s="3"/>
      <c r="J28" s="3"/>
    </row>
    <row r="29" spans="2:10" ht="13.5">
      <c r="B29" s="3" t="s">
        <v>21</v>
      </c>
      <c r="C29" s="3">
        <f>IF(AND(F10&gt;0,F11&gt;0),IF(F11="","","カンチェラーラーと同じ体組成になるには、体脂肪を"&amp;F10&amp;"kg（"&amp;G10&amp;"kcal相当）増やし、筋肉量を"&amp;F11&amp;"kg増やす必要があります。"),"")</f>
      </c>
      <c r="D29" s="3"/>
      <c r="E29" s="3"/>
      <c r="F29" s="3"/>
      <c r="G29" s="3"/>
      <c r="H29" s="3"/>
      <c r="I29" s="3"/>
      <c r="J29" s="3"/>
    </row>
    <row r="30" spans="2:10" ht="13.5">
      <c r="B30" s="3"/>
      <c r="C30" s="3"/>
      <c r="D30" s="3"/>
      <c r="E30" s="3"/>
      <c r="F30" s="3"/>
      <c r="G30" s="3"/>
      <c r="H30" s="3"/>
      <c r="I30" s="3"/>
      <c r="J30" s="3"/>
    </row>
  </sheetData>
  <sheetProtection/>
  <mergeCells count="3">
    <mergeCell ref="C14:F14"/>
    <mergeCell ref="C16:F16"/>
    <mergeCell ref="C15:F15"/>
  </mergeCells>
  <hyperlinks>
    <hyperlink ref="C15" r:id="rId1" display="参考URL：http://en.wikipedia.org/wiki/Fabian_Cancellara"/>
    <hyperlink ref="C16" r:id="rId2" display="参考URL：http://www.geocities.jp/resultri/crankcho/physique.html"/>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OVERLANDER</dc:creator>
  <cp:keywords/>
  <dc:description/>
  <cp:lastModifiedBy>OVERLANDER</cp:lastModifiedBy>
  <dcterms:created xsi:type="dcterms:W3CDTF">2011-11-20T07:31:31Z</dcterms:created>
  <dcterms:modified xsi:type="dcterms:W3CDTF">2012-01-14T15:37:07Z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