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45" windowWidth="28155" windowHeight="12330" activeTab="0"/>
  </bookViews>
  <sheets>
    <sheet name="疲労プロフィール【改良版】" sheetId="1" r:id="rId1"/>
    <sheet name="疲労プロフィール【オリジナル】" sheetId="2" r:id="rId2"/>
    <sheet name="Sheet1" sheetId="3" r:id="rId3"/>
  </sheets>
  <definedNames>
    <definedName name="atl_const">#REF!</definedName>
    <definedName name="ctl_const">#REF!</definedName>
    <definedName name="q">#REF!</definedName>
  </definedNames>
  <calcPr fullCalcOnLoad="1"/>
</workbook>
</file>

<file path=xl/comments1.xml><?xml version="1.0" encoding="utf-8"?>
<comments xmlns="http://schemas.openxmlformats.org/spreadsheetml/2006/main">
  <authors>
    <author>OVERLANDER</author>
  </authors>
  <commentList>
    <comment ref="C17" authorId="0">
      <text>
        <r>
          <rPr>
            <b/>
            <sz val="9"/>
            <rFont val="ＭＳ Ｐゴシック"/>
            <family val="3"/>
          </rPr>
          <t>標準化パワーで可</t>
        </r>
      </text>
    </comment>
    <comment ref="C18" authorId="0">
      <text>
        <r>
          <rPr>
            <b/>
            <sz val="9"/>
            <rFont val="ＭＳ Ｐゴシック"/>
            <family val="3"/>
          </rPr>
          <t>標準化パワーで可</t>
        </r>
      </text>
    </comment>
    <comment ref="E6" authorId="0">
      <text>
        <r>
          <rPr>
            <b/>
            <sz val="9"/>
            <rFont val="ＭＳ Ｐゴシック"/>
            <family val="3"/>
          </rPr>
          <t>疲労プロフィールテスト値を利用して判定（本来はパワー・プロフィール用に別途テスト要）</t>
        </r>
      </text>
    </comment>
  </commentList>
</comments>
</file>

<file path=xl/sharedStrings.xml><?xml version="1.0" encoding="utf-8"?>
<sst xmlns="http://schemas.openxmlformats.org/spreadsheetml/2006/main" count="280" uniqueCount="138">
  <si>
    <t>疲労プロフィールのガイドライン</t>
  </si>
  <si>
    <t>疲労抵抗力</t>
  </si>
  <si>
    <t>　平均をかなり下回る</t>
  </si>
  <si>
    <t>　平均以下</t>
  </si>
  <si>
    <t>　平均</t>
  </si>
  <si>
    <t>　平均以上</t>
  </si>
  <si>
    <t>　平均をかなり上回る</t>
  </si>
  <si>
    <t>注：AP＝平均パワー,　NP＝標準化パワー</t>
  </si>
  <si>
    <t>5秒</t>
  </si>
  <si>
    <t>10秒</t>
  </si>
  <si>
    <t>20秒</t>
  </si>
  <si>
    <t>30秒</t>
  </si>
  <si>
    <t>1分</t>
  </si>
  <si>
    <t>2分</t>
  </si>
  <si>
    <t>3分</t>
  </si>
  <si>
    <t>5分</t>
  </si>
  <si>
    <t>8分</t>
  </si>
  <si>
    <t>20分（AP）</t>
  </si>
  <si>
    <t>60分（NP）</t>
  </si>
  <si>
    <t>90分（NP）</t>
  </si>
  <si>
    <t>レベル7, 神経筋パワー</t>
  </si>
  <si>
    <t>レベル6, 無酸素運動容量</t>
  </si>
  <si>
    <t>レベル4, LT（乳酸閾値）</t>
  </si>
  <si>
    <t>～</t>
  </si>
  <si>
    <t>レベル5, VO2max</t>
  </si>
  <si>
    <t>～</t>
  </si>
  <si>
    <t>　テスト結果</t>
  </si>
  <si>
    <t>　パワーの減少率</t>
  </si>
  <si>
    <t>疲労プロフィール・パワー減少率計算シート</t>
  </si>
  <si>
    <t>疲労抵抗力の評価</t>
  </si>
  <si>
    <t>レベル7, 神経筋パワー</t>
  </si>
  <si>
    <t>レベル6, 無酸素運動容量</t>
  </si>
  <si>
    <t>レベル5, VO2max</t>
  </si>
  <si>
    <t>レベル4, LT（乳酸閾値）</t>
  </si>
  <si>
    <t>～</t>
  </si>
  <si>
    <t>5秒</t>
  </si>
  <si>
    <t>10秒</t>
  </si>
  <si>
    <t>20秒</t>
  </si>
  <si>
    <t>30秒</t>
  </si>
  <si>
    <t>1分</t>
  </si>
  <si>
    <t>2分</t>
  </si>
  <si>
    <t>3分</t>
  </si>
  <si>
    <t>5分</t>
  </si>
  <si>
    <t>20分</t>
  </si>
  <si>
    <t>60分</t>
  </si>
  <si>
    <t>90分</t>
  </si>
  <si>
    <t>8分</t>
  </si>
  <si>
    <t>平均をかなり上回る</t>
  </si>
  <si>
    <t>平均以下</t>
  </si>
  <si>
    <t>平均</t>
  </si>
  <si>
    <t>平均以上</t>
  </si>
  <si>
    <t>パワー</t>
  </si>
  <si>
    <t>60分</t>
  </si>
  <si>
    <t>90分</t>
  </si>
  <si>
    <t>基準</t>
  </si>
  <si>
    <t>20分</t>
  </si>
  <si>
    <t>平均をかなり下回る</t>
  </si>
  <si>
    <t>持続時間</t>
  </si>
  <si>
    <t>　5秒と10秒の比較</t>
  </si>
  <si>
    <t>　5秒と20秒の比較</t>
  </si>
  <si>
    <t>　30秒と1分の比較</t>
  </si>
  <si>
    <t>　30秒と2分の比較</t>
  </si>
  <si>
    <t>　3分と5分の比較</t>
  </si>
  <si>
    <t>　3分と8分の比較</t>
  </si>
  <si>
    <t>　20分と60分の比較</t>
  </si>
  <si>
    <t>　20分と90分の比較</t>
  </si>
  <si>
    <t>比較対象</t>
  </si>
  <si>
    <t>現在のパワー</t>
  </si>
  <si>
    <t>単位：W</t>
  </si>
  <si>
    <t>オレンジ色セルに入力</t>
  </si>
  <si>
    <t>体重</t>
  </si>
  <si>
    <t>パワーウェイトレシオ</t>
  </si>
  <si>
    <t>パワー・ウェイトレシオ</t>
  </si>
  <si>
    <t>パワー・プロフィール一覧表（男性）</t>
  </si>
  <si>
    <t>単位: W/kg</t>
  </si>
  <si>
    <t>FTP (20 分)</t>
  </si>
  <si>
    <t>FTP (60分)</t>
  </si>
  <si>
    <t>世界クラス</t>
  </si>
  <si>
    <t>（国際プロ）</t>
  </si>
  <si>
    <t>国内トップクラス</t>
  </si>
  <si>
    <t>（国内プロ）</t>
  </si>
  <si>
    <t>優秀</t>
  </si>
  <si>
    <t>（カテゴリーⅠ）</t>
  </si>
  <si>
    <t>上級</t>
  </si>
  <si>
    <t>（カテゴリーⅡ）</t>
  </si>
  <si>
    <t>よい</t>
  </si>
  <si>
    <t>（カテゴリーⅢ）</t>
  </si>
  <si>
    <t>まずまず</t>
  </si>
  <si>
    <t>（カテゴリーⅣ）</t>
  </si>
  <si>
    <t>普通</t>
  </si>
  <si>
    <t>（カテゴリーⅤ）</t>
  </si>
  <si>
    <t>一般</t>
  </si>
  <si>
    <t>（トレーニングなし）</t>
  </si>
  <si>
    <t>（カテゴリーⅠ）</t>
  </si>
  <si>
    <t>（カテゴリーⅡ）</t>
  </si>
  <si>
    <t>（カテゴリーⅢ）</t>
  </si>
  <si>
    <t>（カテゴリーⅣ）</t>
  </si>
  <si>
    <t>絶対的なパワー出力の評価（パワー・プロフィール）</t>
  </si>
  <si>
    <t>①世界クラス（国際プロ）</t>
  </si>
  <si>
    <t>②国内トップクラス（国内プロ）～世界クラス（国際プロ）</t>
  </si>
  <si>
    <t>③国内トップクラス（国内プロ）</t>
  </si>
  <si>
    <t>④優秀（カテゴリーⅠ）～国内トップクラス（国内プロ）</t>
  </si>
  <si>
    <t>⑤優秀（カテゴリーⅠ）</t>
  </si>
  <si>
    <t>⑦上級（カテゴリーⅡ）</t>
  </si>
  <si>
    <t>⑧よい（カテゴリーⅢ）～上級（カテゴリーⅡ）</t>
  </si>
  <si>
    <t>⑨よい（カテゴリーⅢ）</t>
  </si>
  <si>
    <t>⑩まずまず（カテゴリーⅣ）～よい（カテゴリーⅢ）</t>
  </si>
  <si>
    <t>⑪まずまず（カテゴリーⅣ）</t>
  </si>
  <si>
    <t>⑫普通（カテゴリーⅤ）～まずまず（カテゴリーⅣ）</t>
  </si>
  <si>
    <t>⑬普通（カテゴリーⅤ）</t>
  </si>
  <si>
    <t>⑭一般（トレーニングなし）～普通（カテゴリーⅤ）</t>
  </si>
  <si>
    <t>⑮一般（トレーニングなし）</t>
  </si>
  <si>
    <t>レベル・種類
（比較基準のパワー）</t>
  </si>
  <si>
    <t>テスト結果（W）</t>
  </si>
  <si>
    <t>㎏</t>
  </si>
  <si>
    <t>⑥上級（カテゴリーⅡ）～優秀（カテゴリーⅠ）</t>
  </si>
  <si>
    <t>【参考】パワー・プロフィール一覧表の評価区分け</t>
  </si>
  <si>
    <t>疲労プロフィール・テスト結果</t>
  </si>
  <si>
    <t>パワー・プロフィールの評価（仮）</t>
  </si>
  <si>
    <t>パワー・プロフィールの評価
（仮：本来は別途テスト要）</t>
  </si>
  <si>
    <t>①世界クラス（国際プロ）</t>
  </si>
  <si>
    <t>②国内トップクラス（国内プロ）～世界クラス（国際プロ）</t>
  </si>
  <si>
    <t>③国内トップクラス（国内プロ）</t>
  </si>
  <si>
    <t>④優秀（カテゴリーⅠ）～国内トップクラス（国内プロ）</t>
  </si>
  <si>
    <t>⑤優秀（カテゴリーⅠ）</t>
  </si>
  <si>
    <t>⑥上級（カテゴリーⅡ）～優秀（カテゴリーⅠ）</t>
  </si>
  <si>
    <t>⑦上級（カテゴリーⅡ）</t>
  </si>
  <si>
    <t>⑧よい（カテゴリーⅢ）～上級（カテゴリーⅡ）</t>
  </si>
  <si>
    <t>⑨よい（カテゴリーⅢ）</t>
  </si>
  <si>
    <t>⑩まずまず（カテゴリーⅣ）～よい（カテゴリーⅢ）</t>
  </si>
  <si>
    <t>⑪まずまず（カテゴリーⅣ）</t>
  </si>
  <si>
    <t>⑫普通（カテゴリーⅤ）～まずまず（カテゴリーⅣ）</t>
  </si>
  <si>
    <t>⑭一般（トレーニングなし）～普通（カテゴリーⅤ）</t>
  </si>
  <si>
    <t>⑮一般（トレーニングなし）</t>
  </si>
  <si>
    <t>⑬普通（カテゴリーⅤ）</t>
  </si>
  <si>
    <t>評価区分け</t>
  </si>
  <si>
    <t>疲労抵抗力の評価ごとのパワー・レベル</t>
  </si>
  <si>
    <t>疲労抵抗力とパワー・プロフィールの評価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</si>
</sst>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00%"/>
    <numFmt numFmtId="179" formatCode="0.0000%"/>
    <numFmt numFmtId="180" formatCode="0.00000%"/>
    <numFmt numFmtId="181" formatCode="#,##0_ "/>
    <numFmt numFmtId="182" formatCode="#,##0.0_ "/>
    <numFmt numFmtId="183" formatCode="0.00_ "/>
    <numFmt numFmtId="184" formatCode="#,##0.00_ "/>
    <numFmt numFmtId="185" formatCode="0.0"/>
    <numFmt numFmtId="186" formatCode="0.000"/>
    <numFmt numFmtId="187" formatCode="#,##0.00_ ;[Red]\-#,##0.0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8"/>
      <name val="ＭＳ Ｐゴシック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9" fontId="0" fillId="33" borderId="0" xfId="42" applyFont="1" applyFill="1" applyAlignment="1">
      <alignment horizontal="center"/>
    </xf>
    <xf numFmtId="9" fontId="0" fillId="33" borderId="0" xfId="42" applyFont="1" applyFill="1" applyAlignment="1">
      <alignment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Continuous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 horizontal="centerContinuous"/>
    </xf>
    <xf numFmtId="0" fontId="43" fillId="37" borderId="0" xfId="0" applyFont="1" applyFill="1" applyAlignment="1">
      <alignment/>
    </xf>
    <xf numFmtId="0" fontId="43" fillId="37" borderId="0" xfId="0" applyFont="1" applyFill="1" applyAlignment="1">
      <alignment horizontal="center"/>
    </xf>
    <xf numFmtId="0" fontId="43" fillId="37" borderId="0" xfId="0" applyFont="1" applyFill="1" applyAlignment="1">
      <alignment horizontal="centerContinuous"/>
    </xf>
    <xf numFmtId="0" fontId="43" fillId="37" borderId="0" xfId="0" applyFont="1" applyFill="1" applyAlignment="1">
      <alignment horizontal="center" shrinkToFit="1"/>
    </xf>
    <xf numFmtId="9" fontId="0" fillId="36" borderId="0" xfId="42" applyFont="1" applyFill="1" applyAlignment="1">
      <alignment horizontal="center"/>
    </xf>
    <xf numFmtId="38" fontId="0" fillId="36" borderId="0" xfId="49" applyFont="1" applyFill="1" applyAlignment="1">
      <alignment horizontal="right"/>
    </xf>
    <xf numFmtId="9" fontId="0" fillId="36" borderId="0" xfId="42" applyFont="1" applyFill="1" applyAlignment="1">
      <alignment horizontal="right"/>
    </xf>
    <xf numFmtId="9" fontId="0" fillId="36" borderId="0" xfId="42" applyFont="1" applyFill="1" applyAlignment="1">
      <alignment/>
    </xf>
    <xf numFmtId="9" fontId="0" fillId="35" borderId="0" xfId="42" applyFont="1" applyFill="1" applyAlignment="1">
      <alignment horizontal="center"/>
    </xf>
    <xf numFmtId="38" fontId="0" fillId="35" borderId="0" xfId="49" applyFont="1" applyFill="1" applyAlignment="1">
      <alignment horizontal="right"/>
    </xf>
    <xf numFmtId="9" fontId="0" fillId="35" borderId="0" xfId="42" applyFont="1" applyFill="1" applyAlignment="1">
      <alignment horizontal="right"/>
    </xf>
    <xf numFmtId="9" fontId="0" fillId="35" borderId="0" xfId="42" applyFont="1" applyFill="1" applyAlignment="1">
      <alignment/>
    </xf>
    <xf numFmtId="0" fontId="43" fillId="34" borderId="10" xfId="0" applyFont="1" applyFill="1" applyBorder="1" applyAlignment="1">
      <alignment horizontal="centerContinuous"/>
    </xf>
    <xf numFmtId="0" fontId="43" fillId="34" borderId="0" xfId="0" applyFont="1" applyFill="1" applyBorder="1" applyAlignment="1">
      <alignment horizontal="centerContinuous"/>
    </xf>
    <xf numFmtId="0" fontId="43" fillId="34" borderId="11" xfId="0" applyFont="1" applyFill="1" applyBorder="1" applyAlignment="1">
      <alignment horizontal="centerContinuous"/>
    </xf>
    <xf numFmtId="0" fontId="43" fillId="37" borderId="10" xfId="0" applyFont="1" applyFill="1" applyBorder="1" applyAlignment="1">
      <alignment horizontal="center"/>
    </xf>
    <xf numFmtId="0" fontId="43" fillId="37" borderId="0" xfId="0" applyFont="1" applyFill="1" applyBorder="1" applyAlignment="1">
      <alignment horizontal="centerContinuous"/>
    </xf>
    <xf numFmtId="0" fontId="43" fillId="37" borderId="11" xfId="0" applyFont="1" applyFill="1" applyBorder="1" applyAlignment="1">
      <alignment horizontal="centerContinuous"/>
    </xf>
    <xf numFmtId="9" fontId="0" fillId="36" borderId="10" xfId="42" applyFont="1" applyFill="1" applyBorder="1" applyAlignment="1">
      <alignment horizontal="center"/>
    </xf>
    <xf numFmtId="38" fontId="0" fillId="36" borderId="0" xfId="49" applyFont="1" applyFill="1" applyBorder="1" applyAlignment="1">
      <alignment horizontal="right"/>
    </xf>
    <xf numFmtId="9" fontId="0" fillId="36" borderId="0" xfId="42" applyFont="1" applyFill="1" applyBorder="1" applyAlignment="1">
      <alignment horizontal="right"/>
    </xf>
    <xf numFmtId="9" fontId="0" fillId="36" borderId="11" xfId="42" applyFont="1" applyFill="1" applyBorder="1" applyAlignment="1">
      <alignment/>
    </xf>
    <xf numFmtId="9" fontId="0" fillId="35" borderId="10" xfId="42" applyFont="1" applyFill="1" applyBorder="1" applyAlignment="1">
      <alignment horizontal="center"/>
    </xf>
    <xf numFmtId="38" fontId="0" fillId="35" borderId="0" xfId="49" applyFont="1" applyFill="1" applyBorder="1" applyAlignment="1">
      <alignment horizontal="right"/>
    </xf>
    <xf numFmtId="9" fontId="0" fillId="35" borderId="0" xfId="42" applyFont="1" applyFill="1" applyBorder="1" applyAlignment="1">
      <alignment horizontal="right"/>
    </xf>
    <xf numFmtId="9" fontId="0" fillId="35" borderId="11" xfId="42" applyFont="1" applyFill="1" applyBorder="1" applyAlignment="1">
      <alignment/>
    </xf>
    <xf numFmtId="0" fontId="43" fillId="37" borderId="10" xfId="0" applyFont="1" applyFill="1" applyBorder="1" applyAlignment="1">
      <alignment horizontal="centerContinuous"/>
    </xf>
    <xf numFmtId="38" fontId="0" fillId="36" borderId="10" xfId="49" applyFont="1" applyFill="1" applyBorder="1" applyAlignment="1">
      <alignment horizontal="right"/>
    </xf>
    <xf numFmtId="38" fontId="0" fillId="35" borderId="10" xfId="49" applyFont="1" applyFill="1" applyBorder="1" applyAlignment="1">
      <alignment horizontal="right"/>
    </xf>
    <xf numFmtId="40" fontId="0" fillId="33" borderId="0" xfId="49" applyNumberFormat="1" applyFont="1" applyFill="1" applyAlignment="1">
      <alignment/>
    </xf>
    <xf numFmtId="40" fontId="0" fillId="33" borderId="0" xfId="49" applyNumberFormat="1" applyFont="1" applyFill="1" applyAlignment="1">
      <alignment horizontal="center"/>
    </xf>
    <xf numFmtId="0" fontId="0" fillId="33" borderId="0" xfId="0" applyFill="1" applyAlignment="1">
      <alignment shrinkToFit="1"/>
    </xf>
    <xf numFmtId="176" fontId="0" fillId="33" borderId="0" xfId="0" applyNumberFormat="1" applyFill="1" applyAlignment="1">
      <alignment shrinkToFit="1"/>
    </xf>
    <xf numFmtId="38" fontId="44" fillId="36" borderId="10" xfId="49" applyFont="1" applyFill="1" applyBorder="1" applyAlignment="1">
      <alignment horizontal="center"/>
    </xf>
    <xf numFmtId="38" fontId="44" fillId="36" borderId="0" xfId="49" applyFont="1" applyFill="1" applyAlignment="1">
      <alignment horizontal="center"/>
    </xf>
    <xf numFmtId="9" fontId="0" fillId="35" borderId="10" xfId="42" applyNumberFormat="1" applyFont="1" applyFill="1" applyBorder="1" applyAlignment="1">
      <alignment horizontal="center"/>
    </xf>
    <xf numFmtId="40" fontId="0" fillId="38" borderId="0" xfId="49" applyNumberFormat="1" applyFont="1" applyFill="1" applyAlignment="1">
      <alignment/>
    </xf>
    <xf numFmtId="40" fontId="0" fillId="38" borderId="0" xfId="49" applyNumberFormat="1" applyFont="1" applyFill="1" applyAlignment="1">
      <alignment horizontal="center"/>
    </xf>
    <xf numFmtId="40" fontId="0" fillId="39" borderId="0" xfId="49" applyNumberFormat="1" applyFont="1" applyFill="1" applyAlignment="1">
      <alignment/>
    </xf>
    <xf numFmtId="40" fontId="0" fillId="39" borderId="0" xfId="49" applyNumberFormat="1" applyFont="1" applyFill="1" applyAlignment="1">
      <alignment horizontal="center"/>
    </xf>
    <xf numFmtId="40" fontId="0" fillId="40" borderId="0" xfId="49" applyNumberFormat="1" applyFont="1" applyFill="1" applyAlignment="1">
      <alignment/>
    </xf>
    <xf numFmtId="40" fontId="0" fillId="40" borderId="0" xfId="49" applyNumberFormat="1" applyFont="1" applyFill="1" applyAlignment="1">
      <alignment horizontal="center"/>
    </xf>
    <xf numFmtId="40" fontId="0" fillId="41" borderId="0" xfId="49" applyNumberFormat="1" applyFont="1" applyFill="1" applyAlignment="1">
      <alignment/>
    </xf>
    <xf numFmtId="40" fontId="0" fillId="41" borderId="0" xfId="49" applyNumberFormat="1" applyFont="1" applyFill="1" applyAlignment="1">
      <alignment horizontal="center"/>
    </xf>
    <xf numFmtId="40" fontId="0" fillId="42" borderId="0" xfId="49" applyNumberFormat="1" applyFont="1" applyFill="1" applyAlignment="1">
      <alignment/>
    </xf>
    <xf numFmtId="40" fontId="0" fillId="42" borderId="0" xfId="49" applyNumberFormat="1" applyFont="1" applyFill="1" applyAlignment="1">
      <alignment horizontal="center"/>
    </xf>
    <xf numFmtId="40" fontId="0" fillId="43" borderId="0" xfId="49" applyNumberFormat="1" applyFont="1" applyFill="1" applyAlignment="1">
      <alignment/>
    </xf>
    <xf numFmtId="40" fontId="0" fillId="43" borderId="0" xfId="49" applyNumberFormat="1" applyFont="1" applyFill="1" applyAlignment="1">
      <alignment horizontal="center"/>
    </xf>
    <xf numFmtId="40" fontId="0" fillId="44" borderId="0" xfId="49" applyNumberFormat="1" applyFont="1" applyFill="1" applyAlignment="1">
      <alignment/>
    </xf>
    <xf numFmtId="40" fontId="0" fillId="44" borderId="0" xfId="49" applyNumberFormat="1" applyFont="1" applyFill="1" applyAlignment="1">
      <alignment horizontal="center"/>
    </xf>
    <xf numFmtId="40" fontId="0" fillId="45" borderId="0" xfId="49" applyNumberFormat="1" applyFont="1" applyFill="1" applyAlignment="1">
      <alignment/>
    </xf>
    <xf numFmtId="40" fontId="0" fillId="45" borderId="0" xfId="49" applyNumberFormat="1" applyFont="1" applyFill="1" applyAlignment="1">
      <alignment horizontal="center"/>
    </xf>
    <xf numFmtId="38" fontId="0" fillId="33" borderId="0" xfId="49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38" fontId="0" fillId="33" borderId="0" xfId="49" applyFont="1" applyFill="1" applyBorder="1" applyAlignment="1">
      <alignment shrinkToFit="1"/>
    </xf>
    <xf numFmtId="0" fontId="0" fillId="33" borderId="0" xfId="0" applyFill="1" applyBorder="1" applyAlignment="1">
      <alignment shrinkToFit="1"/>
    </xf>
    <xf numFmtId="38" fontId="0" fillId="33" borderId="0" xfId="49" applyFont="1" applyFill="1" applyBorder="1" applyAlignment="1">
      <alignment horizontal="center" shrinkToFit="1"/>
    </xf>
    <xf numFmtId="0" fontId="0" fillId="33" borderId="0" xfId="0" applyFill="1" applyBorder="1" applyAlignment="1">
      <alignment horizontal="center" shrinkToFit="1"/>
    </xf>
    <xf numFmtId="38" fontId="0" fillId="33" borderId="0" xfId="49" applyFont="1" applyFill="1" applyBorder="1" applyAlignment="1">
      <alignment/>
    </xf>
    <xf numFmtId="0" fontId="0" fillId="33" borderId="0" xfId="0" applyFill="1" applyBorder="1" applyAlignment="1">
      <alignment/>
    </xf>
    <xf numFmtId="9" fontId="0" fillId="33" borderId="0" xfId="42" applyFont="1" applyFill="1" applyBorder="1" applyAlignment="1">
      <alignment horizontal="right" shrinkToFit="1"/>
    </xf>
    <xf numFmtId="9" fontId="0" fillId="33" borderId="0" xfId="42" applyFont="1" applyFill="1" applyBorder="1" applyAlignment="1">
      <alignment horizontal="right"/>
    </xf>
    <xf numFmtId="40" fontId="0" fillId="33" borderId="0" xfId="49" applyNumberFormat="1" applyFont="1" applyFill="1" applyBorder="1" applyAlignment="1">
      <alignment horizontal="center"/>
    </xf>
    <xf numFmtId="40" fontId="0" fillId="33" borderId="0" xfId="49" applyNumberFormat="1" applyFont="1" applyFill="1" applyBorder="1" applyAlignment="1">
      <alignment/>
    </xf>
    <xf numFmtId="38" fontId="0" fillId="36" borderId="0" xfId="49" applyFont="1" applyFill="1" applyBorder="1" applyAlignment="1">
      <alignment shrinkToFit="1"/>
    </xf>
    <xf numFmtId="38" fontId="0" fillId="36" borderId="12" xfId="49" applyFont="1" applyFill="1" applyBorder="1" applyAlignment="1">
      <alignment shrinkToFit="1"/>
    </xf>
    <xf numFmtId="38" fontId="0" fillId="36" borderId="13" xfId="49" applyFont="1" applyFill="1" applyBorder="1" applyAlignment="1">
      <alignment shrinkToFit="1"/>
    </xf>
    <xf numFmtId="38" fontId="0" fillId="36" borderId="14" xfId="49" applyFont="1" applyFill="1" applyBorder="1" applyAlignment="1">
      <alignment shrinkToFit="1"/>
    </xf>
    <xf numFmtId="38" fontId="0" fillId="36" borderId="15" xfId="49" applyFont="1" applyFill="1" applyBorder="1" applyAlignment="1">
      <alignment shrinkToFit="1"/>
    </xf>
    <xf numFmtId="38" fontId="0" fillId="36" borderId="10" xfId="49" applyFont="1" applyFill="1" applyBorder="1" applyAlignment="1">
      <alignment shrinkToFit="1"/>
    </xf>
    <xf numFmtId="38" fontId="0" fillId="36" borderId="11" xfId="49" applyFont="1" applyFill="1" applyBorder="1" applyAlignment="1">
      <alignment shrinkToFit="1"/>
    </xf>
    <xf numFmtId="38" fontId="0" fillId="36" borderId="16" xfId="49" applyFont="1" applyFill="1" applyBorder="1" applyAlignment="1">
      <alignment shrinkToFit="1"/>
    </xf>
    <xf numFmtId="38" fontId="0" fillId="36" borderId="17" xfId="49" applyFont="1" applyFill="1" applyBorder="1" applyAlignment="1">
      <alignment shrinkToFit="1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43" fillId="34" borderId="18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19" xfId="0" applyFill="1" applyBorder="1" applyAlignment="1">
      <alignment horizontal="center"/>
    </xf>
    <xf numFmtId="38" fontId="4" fillId="39" borderId="19" xfId="49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38" fontId="0" fillId="33" borderId="0" xfId="49" applyFont="1" applyFill="1" applyBorder="1" applyAlignment="1">
      <alignment horizontal="right" shrinkToFit="1"/>
    </xf>
    <xf numFmtId="40" fontId="0" fillId="33" borderId="0" xfId="49" applyNumberFormat="1" applyFont="1" applyFill="1" applyAlignment="1">
      <alignment shrinkToFit="1"/>
    </xf>
    <xf numFmtId="40" fontId="0" fillId="33" borderId="0" xfId="49" applyNumberFormat="1" applyFont="1" applyFill="1" applyAlignment="1">
      <alignment horizontal="center" shrinkToFit="1"/>
    </xf>
    <xf numFmtId="40" fontId="0" fillId="42" borderId="0" xfId="49" applyNumberFormat="1" applyFont="1" applyFill="1" applyAlignment="1">
      <alignment shrinkToFit="1"/>
    </xf>
    <xf numFmtId="40" fontId="0" fillId="39" borderId="0" xfId="49" applyNumberFormat="1" applyFont="1" applyFill="1" applyAlignment="1">
      <alignment shrinkToFit="1"/>
    </xf>
    <xf numFmtId="40" fontId="0" fillId="38" borderId="0" xfId="49" applyNumberFormat="1" applyFont="1" applyFill="1" applyAlignment="1">
      <alignment shrinkToFit="1"/>
    </xf>
    <xf numFmtId="40" fontId="0" fillId="40" borderId="0" xfId="49" applyNumberFormat="1" applyFont="1" applyFill="1" applyAlignment="1">
      <alignment shrinkToFit="1"/>
    </xf>
    <xf numFmtId="0" fontId="0" fillId="39" borderId="0" xfId="0" applyFill="1" applyBorder="1" applyAlignment="1">
      <alignment/>
    </xf>
    <xf numFmtId="0" fontId="0" fillId="36" borderId="0" xfId="0" applyFill="1" applyBorder="1" applyAlignment="1">
      <alignment horizontal="center" shrinkToFit="1"/>
    </xf>
    <xf numFmtId="0" fontId="0" fillId="36" borderId="12" xfId="0" applyFill="1" applyBorder="1" applyAlignment="1">
      <alignment horizontal="center" shrinkToFit="1"/>
    </xf>
    <xf numFmtId="0" fontId="0" fillId="36" borderId="14" xfId="0" applyFill="1" applyBorder="1" applyAlignment="1">
      <alignment horizontal="center" shrinkToFit="1"/>
    </xf>
    <xf numFmtId="9" fontId="0" fillId="33" borderId="0" xfId="42" applyFont="1" applyFill="1" applyBorder="1" applyAlignment="1">
      <alignment horizontal="center" shrinkToFit="1"/>
    </xf>
    <xf numFmtId="9" fontId="0" fillId="33" borderId="0" xfId="42" applyFont="1" applyFill="1" applyBorder="1" applyAlignment="1">
      <alignment horizontal="center"/>
    </xf>
    <xf numFmtId="0" fontId="4" fillId="12" borderId="19" xfId="0" applyFont="1" applyFill="1" applyBorder="1" applyAlignment="1">
      <alignment shrinkToFit="1"/>
    </xf>
    <xf numFmtId="0" fontId="4" fillId="12" borderId="18" xfId="0" applyFont="1" applyFill="1" applyBorder="1" applyAlignment="1">
      <alignment shrinkToFit="1"/>
    </xf>
    <xf numFmtId="0" fontId="4" fillId="12" borderId="20" xfId="0" applyFont="1" applyFill="1" applyBorder="1" applyAlignment="1">
      <alignment shrinkToFit="1"/>
    </xf>
    <xf numFmtId="181" fontId="0" fillId="33" borderId="0" xfId="0" applyNumberFormat="1" applyFill="1" applyBorder="1" applyAlignment="1">
      <alignment/>
    </xf>
    <xf numFmtId="183" fontId="0" fillId="33" borderId="0" xfId="0" applyNumberFormat="1" applyFill="1" applyBorder="1" applyAlignment="1">
      <alignment/>
    </xf>
    <xf numFmtId="183" fontId="0" fillId="33" borderId="0" xfId="0" applyNumberFormat="1" applyFill="1" applyBorder="1" applyAlignment="1">
      <alignment horizontal="right"/>
    </xf>
    <xf numFmtId="0" fontId="0" fillId="37" borderId="11" xfId="0" applyFill="1" applyBorder="1" applyAlignment="1">
      <alignment/>
    </xf>
    <xf numFmtId="181" fontId="45" fillId="37" borderId="19" xfId="0" applyNumberFormat="1" applyFont="1" applyFill="1" applyBorder="1" applyAlignment="1">
      <alignment horizontal="center" shrinkToFit="1"/>
    </xf>
    <xf numFmtId="181" fontId="45" fillId="37" borderId="10" xfId="0" applyNumberFormat="1" applyFont="1" applyFill="1" applyBorder="1" applyAlignment="1">
      <alignment horizontal="center" shrinkToFit="1"/>
    </xf>
    <xf numFmtId="0" fontId="0" fillId="35" borderId="11" xfId="0" applyFill="1" applyBorder="1" applyAlignment="1">
      <alignment/>
    </xf>
    <xf numFmtId="184" fontId="0" fillId="35" borderId="19" xfId="0" applyNumberFormat="1" applyFill="1" applyBorder="1" applyAlignment="1">
      <alignment/>
    </xf>
    <xf numFmtId="184" fontId="0" fillId="35" borderId="10" xfId="0" applyNumberFormat="1" applyFill="1" applyBorder="1" applyAlignment="1">
      <alignment/>
    </xf>
    <xf numFmtId="0" fontId="0" fillId="42" borderId="11" xfId="0" applyFill="1" applyBorder="1" applyAlignment="1">
      <alignment/>
    </xf>
    <xf numFmtId="184" fontId="0" fillId="42" borderId="19" xfId="0" applyNumberFormat="1" applyFill="1" applyBorder="1" applyAlignment="1">
      <alignment/>
    </xf>
    <xf numFmtId="184" fontId="0" fillId="42" borderId="10" xfId="0" applyNumberFormat="1" applyFill="1" applyBorder="1" applyAlignment="1">
      <alignment/>
    </xf>
    <xf numFmtId="0" fontId="0" fillId="39" borderId="11" xfId="0" applyFill="1" applyBorder="1" applyAlignment="1">
      <alignment/>
    </xf>
    <xf numFmtId="184" fontId="0" fillId="39" borderId="19" xfId="0" applyNumberFormat="1" applyFill="1" applyBorder="1" applyAlignment="1">
      <alignment/>
    </xf>
    <xf numFmtId="184" fontId="0" fillId="39" borderId="10" xfId="0" applyNumberFormat="1" applyFill="1" applyBorder="1" applyAlignment="1">
      <alignment/>
    </xf>
    <xf numFmtId="0" fontId="0" fillId="40" borderId="11" xfId="0" applyFill="1" applyBorder="1" applyAlignment="1">
      <alignment/>
    </xf>
    <xf numFmtId="184" fontId="0" fillId="40" borderId="19" xfId="0" applyNumberFormat="1" applyFill="1" applyBorder="1" applyAlignment="1">
      <alignment/>
    </xf>
    <xf numFmtId="184" fontId="0" fillId="40" borderId="10" xfId="0" applyNumberFormat="1" applyFill="1" applyBorder="1" applyAlignment="1">
      <alignment/>
    </xf>
    <xf numFmtId="0" fontId="0" fillId="41" borderId="11" xfId="0" applyFill="1" applyBorder="1" applyAlignment="1">
      <alignment/>
    </xf>
    <xf numFmtId="184" fontId="0" fillId="41" borderId="19" xfId="0" applyNumberFormat="1" applyFill="1" applyBorder="1" applyAlignment="1">
      <alignment/>
    </xf>
    <xf numFmtId="184" fontId="0" fillId="41" borderId="10" xfId="0" applyNumberFormat="1" applyFill="1" applyBorder="1" applyAlignment="1">
      <alignment/>
    </xf>
    <xf numFmtId="0" fontId="0" fillId="43" borderId="11" xfId="0" applyFill="1" applyBorder="1" applyAlignment="1">
      <alignment/>
    </xf>
    <xf numFmtId="184" fontId="0" fillId="43" borderId="19" xfId="0" applyNumberFormat="1" applyFill="1" applyBorder="1" applyAlignment="1">
      <alignment/>
    </xf>
    <xf numFmtId="184" fontId="0" fillId="43" borderId="10" xfId="0" applyNumberFormat="1" applyFill="1" applyBorder="1" applyAlignment="1">
      <alignment/>
    </xf>
    <xf numFmtId="0" fontId="0" fillId="44" borderId="11" xfId="0" applyFill="1" applyBorder="1" applyAlignment="1">
      <alignment/>
    </xf>
    <xf numFmtId="184" fontId="0" fillId="44" borderId="19" xfId="0" applyNumberFormat="1" applyFill="1" applyBorder="1" applyAlignment="1">
      <alignment/>
    </xf>
    <xf numFmtId="184" fontId="0" fillId="44" borderId="10" xfId="0" applyNumberFormat="1" applyFill="1" applyBorder="1" applyAlignment="1">
      <alignment/>
    </xf>
    <xf numFmtId="0" fontId="0" fillId="45" borderId="11" xfId="0" applyFill="1" applyBorder="1" applyAlignment="1">
      <alignment/>
    </xf>
    <xf numFmtId="184" fontId="0" fillId="45" borderId="19" xfId="0" applyNumberFormat="1" applyFill="1" applyBorder="1" applyAlignment="1">
      <alignment/>
    </xf>
    <xf numFmtId="184" fontId="0" fillId="45" borderId="10" xfId="0" applyNumberFormat="1" applyFill="1" applyBorder="1" applyAlignment="1">
      <alignment/>
    </xf>
    <xf numFmtId="0" fontId="0" fillId="6" borderId="11" xfId="0" applyFill="1" applyBorder="1" applyAlignment="1">
      <alignment/>
    </xf>
    <xf numFmtId="184" fontId="0" fillId="6" borderId="19" xfId="0" applyNumberFormat="1" applyFill="1" applyBorder="1" applyAlignment="1">
      <alignment/>
    </xf>
    <xf numFmtId="184" fontId="0" fillId="6" borderId="10" xfId="0" applyNumberFormat="1" applyFill="1" applyBorder="1" applyAlignment="1">
      <alignment/>
    </xf>
    <xf numFmtId="0" fontId="0" fillId="7" borderId="11" xfId="0" applyFill="1" applyBorder="1" applyAlignment="1">
      <alignment/>
    </xf>
    <xf numFmtId="184" fontId="0" fillId="7" borderId="19" xfId="0" applyNumberFormat="1" applyFill="1" applyBorder="1" applyAlignment="1">
      <alignment/>
    </xf>
    <xf numFmtId="184" fontId="0" fillId="7" borderId="10" xfId="0" applyNumberFormat="1" applyFill="1" applyBorder="1" applyAlignment="1">
      <alignment/>
    </xf>
    <xf numFmtId="0" fontId="0" fillId="4" borderId="11" xfId="0" applyFill="1" applyBorder="1" applyAlignment="1">
      <alignment/>
    </xf>
    <xf numFmtId="184" fontId="0" fillId="4" borderId="19" xfId="0" applyNumberFormat="1" applyFill="1" applyBorder="1" applyAlignment="1">
      <alignment/>
    </xf>
    <xf numFmtId="184" fontId="0" fillId="4" borderId="10" xfId="0" applyNumberFormat="1" applyFill="1" applyBorder="1" applyAlignment="1">
      <alignment/>
    </xf>
    <xf numFmtId="0" fontId="0" fillId="8" borderId="11" xfId="0" applyFill="1" applyBorder="1" applyAlignment="1">
      <alignment/>
    </xf>
    <xf numFmtId="184" fontId="0" fillId="8" borderId="19" xfId="0" applyNumberFormat="1" applyFill="1" applyBorder="1" applyAlignment="1">
      <alignment/>
    </xf>
    <xf numFmtId="184" fontId="0" fillId="8" borderId="10" xfId="0" applyNumberFormat="1" applyFill="1" applyBorder="1" applyAlignment="1">
      <alignment/>
    </xf>
    <xf numFmtId="0" fontId="0" fillId="46" borderId="11" xfId="0" applyFill="1" applyBorder="1" applyAlignment="1">
      <alignment/>
    </xf>
    <xf numFmtId="184" fontId="0" fillId="46" borderId="19" xfId="0" applyNumberFormat="1" applyFill="1" applyBorder="1" applyAlignment="1">
      <alignment/>
    </xf>
    <xf numFmtId="184" fontId="0" fillId="46" borderId="10" xfId="0" applyNumberFormat="1" applyFill="1" applyBorder="1" applyAlignment="1">
      <alignment/>
    </xf>
    <xf numFmtId="0" fontId="0" fillId="14" borderId="11" xfId="0" applyFill="1" applyBorder="1" applyAlignment="1">
      <alignment/>
    </xf>
    <xf numFmtId="184" fontId="0" fillId="14" borderId="19" xfId="0" applyNumberFormat="1" applyFill="1" applyBorder="1" applyAlignment="1">
      <alignment/>
    </xf>
    <xf numFmtId="184" fontId="0" fillId="14" borderId="10" xfId="0" applyNumberFormat="1" applyFill="1" applyBorder="1" applyAlignment="1">
      <alignment/>
    </xf>
    <xf numFmtId="184" fontId="4" fillId="42" borderId="19" xfId="0" applyNumberFormat="1" applyFont="1" applyFill="1" applyBorder="1" applyAlignment="1">
      <alignment/>
    </xf>
    <xf numFmtId="184" fontId="4" fillId="42" borderId="10" xfId="0" applyNumberFormat="1" applyFont="1" applyFill="1" applyBorder="1" applyAlignment="1">
      <alignment/>
    </xf>
    <xf numFmtId="184" fontId="4" fillId="39" borderId="19" xfId="0" applyNumberFormat="1" applyFont="1" applyFill="1" applyBorder="1" applyAlignment="1">
      <alignment/>
    </xf>
    <xf numFmtId="184" fontId="4" fillId="39" borderId="10" xfId="0" applyNumberFormat="1" applyFont="1" applyFill="1" applyBorder="1" applyAlignment="1">
      <alignment/>
    </xf>
    <xf numFmtId="184" fontId="4" fillId="40" borderId="19" xfId="0" applyNumberFormat="1" applyFont="1" applyFill="1" applyBorder="1" applyAlignment="1">
      <alignment/>
    </xf>
    <xf numFmtId="184" fontId="4" fillId="40" borderId="10" xfId="0" applyNumberFormat="1" applyFont="1" applyFill="1" applyBorder="1" applyAlignment="1">
      <alignment/>
    </xf>
    <xf numFmtId="184" fontId="4" fillId="41" borderId="19" xfId="0" applyNumberFormat="1" applyFont="1" applyFill="1" applyBorder="1" applyAlignment="1">
      <alignment/>
    </xf>
    <xf numFmtId="184" fontId="4" fillId="41" borderId="10" xfId="0" applyNumberFormat="1" applyFont="1" applyFill="1" applyBorder="1" applyAlignment="1">
      <alignment/>
    </xf>
    <xf numFmtId="184" fontId="4" fillId="43" borderId="19" xfId="0" applyNumberFormat="1" applyFont="1" applyFill="1" applyBorder="1" applyAlignment="1">
      <alignment/>
    </xf>
    <xf numFmtId="184" fontId="4" fillId="43" borderId="10" xfId="0" applyNumberFormat="1" applyFont="1" applyFill="1" applyBorder="1" applyAlignment="1">
      <alignment/>
    </xf>
    <xf numFmtId="184" fontId="4" fillId="44" borderId="19" xfId="0" applyNumberFormat="1" applyFont="1" applyFill="1" applyBorder="1" applyAlignment="1">
      <alignment/>
    </xf>
    <xf numFmtId="184" fontId="4" fillId="44" borderId="10" xfId="0" applyNumberFormat="1" applyFont="1" applyFill="1" applyBorder="1" applyAlignment="1">
      <alignment/>
    </xf>
    <xf numFmtId="184" fontId="4" fillId="45" borderId="19" xfId="0" applyNumberFormat="1" applyFont="1" applyFill="1" applyBorder="1" applyAlignment="1">
      <alignment/>
    </xf>
    <xf numFmtId="184" fontId="4" fillId="45" borderId="10" xfId="0" applyNumberFormat="1" applyFont="1" applyFill="1" applyBorder="1" applyAlignment="1">
      <alignment/>
    </xf>
    <xf numFmtId="184" fontId="4" fillId="7" borderId="19" xfId="0" applyNumberFormat="1" applyFont="1" applyFill="1" applyBorder="1" applyAlignment="1">
      <alignment/>
    </xf>
    <xf numFmtId="184" fontId="4" fillId="7" borderId="10" xfId="0" applyNumberFormat="1" applyFont="1" applyFill="1" applyBorder="1" applyAlignment="1">
      <alignment/>
    </xf>
    <xf numFmtId="184" fontId="4" fillId="6" borderId="19" xfId="0" applyNumberFormat="1" applyFont="1" applyFill="1" applyBorder="1" applyAlignment="1">
      <alignment/>
    </xf>
    <xf numFmtId="184" fontId="4" fillId="6" borderId="10" xfId="0" applyNumberFormat="1" applyFont="1" applyFill="1" applyBorder="1" applyAlignment="1">
      <alignment/>
    </xf>
    <xf numFmtId="184" fontId="4" fillId="4" borderId="19" xfId="0" applyNumberFormat="1" applyFont="1" applyFill="1" applyBorder="1" applyAlignment="1">
      <alignment/>
    </xf>
    <xf numFmtId="184" fontId="4" fillId="4" borderId="10" xfId="0" applyNumberFormat="1" applyFont="1" applyFill="1" applyBorder="1" applyAlignment="1">
      <alignment/>
    </xf>
    <xf numFmtId="184" fontId="4" fillId="8" borderId="19" xfId="0" applyNumberFormat="1" applyFont="1" applyFill="1" applyBorder="1" applyAlignment="1">
      <alignment/>
    </xf>
    <xf numFmtId="184" fontId="4" fillId="8" borderId="10" xfId="0" applyNumberFormat="1" applyFont="1" applyFill="1" applyBorder="1" applyAlignment="1">
      <alignment/>
    </xf>
    <xf numFmtId="184" fontId="4" fillId="46" borderId="19" xfId="0" applyNumberFormat="1" applyFont="1" applyFill="1" applyBorder="1" applyAlignment="1">
      <alignment/>
    </xf>
    <xf numFmtId="184" fontId="4" fillId="46" borderId="10" xfId="0" applyNumberFormat="1" applyFont="1" applyFill="1" applyBorder="1" applyAlignment="1">
      <alignment/>
    </xf>
    <xf numFmtId="184" fontId="4" fillId="35" borderId="19" xfId="0" applyNumberFormat="1" applyFont="1" applyFill="1" applyBorder="1" applyAlignment="1">
      <alignment/>
    </xf>
    <xf numFmtId="184" fontId="4" fillId="35" borderId="10" xfId="0" applyNumberFormat="1" applyFont="1" applyFill="1" applyBorder="1" applyAlignment="1">
      <alignment/>
    </xf>
    <xf numFmtId="184" fontId="4" fillId="14" borderId="19" xfId="0" applyNumberFormat="1" applyFont="1" applyFill="1" applyBorder="1" applyAlignment="1">
      <alignment/>
    </xf>
    <xf numFmtId="184" fontId="4" fillId="14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left"/>
    </xf>
    <xf numFmtId="38" fontId="0" fillId="33" borderId="0" xfId="49" applyFont="1" applyFill="1" applyBorder="1" applyAlignment="1">
      <alignment/>
    </xf>
    <xf numFmtId="38" fontId="0" fillId="36" borderId="18" xfId="49" applyFont="1" applyFill="1" applyBorder="1" applyAlignment="1">
      <alignment horizontal="center"/>
    </xf>
    <xf numFmtId="38" fontId="0" fillId="36" borderId="19" xfId="49" applyFont="1" applyFill="1" applyBorder="1" applyAlignment="1">
      <alignment horizontal="center"/>
    </xf>
    <xf numFmtId="38" fontId="0" fillId="36" borderId="20" xfId="49" applyFont="1" applyFill="1" applyBorder="1" applyAlignment="1">
      <alignment horizontal="center"/>
    </xf>
    <xf numFmtId="40" fontId="0" fillId="36" borderId="0" xfId="49" applyNumberFormat="1" applyFont="1" applyFill="1" applyBorder="1" applyAlignment="1">
      <alignment/>
    </xf>
    <xf numFmtId="40" fontId="0" fillId="36" borderId="12" xfId="49" applyNumberFormat="1" applyFont="1" applyFill="1" applyBorder="1" applyAlignment="1">
      <alignment/>
    </xf>
    <xf numFmtId="40" fontId="0" fillId="36" borderId="14" xfId="49" applyNumberFormat="1" applyFont="1" applyFill="1" applyBorder="1" applyAlignment="1">
      <alignment/>
    </xf>
    <xf numFmtId="0" fontId="43" fillId="34" borderId="16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183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left"/>
    </xf>
    <xf numFmtId="38" fontId="4" fillId="36" borderId="11" xfId="49" applyFont="1" applyFill="1" applyBorder="1" applyAlignment="1">
      <alignment/>
    </xf>
    <xf numFmtId="38" fontId="4" fillId="36" borderId="13" xfId="49" applyFont="1" applyFill="1" applyBorder="1" applyAlignment="1">
      <alignment/>
    </xf>
    <xf numFmtId="38" fontId="4" fillId="36" borderId="15" xfId="49" applyFont="1" applyFill="1" applyBorder="1" applyAlignment="1">
      <alignment/>
    </xf>
    <xf numFmtId="185" fontId="4" fillId="39" borderId="0" xfId="0" applyNumberFormat="1" applyFont="1" applyFill="1" applyBorder="1" applyAlignment="1">
      <alignment horizontal="center"/>
    </xf>
    <xf numFmtId="38" fontId="0" fillId="33" borderId="0" xfId="49" applyFont="1" applyFill="1" applyBorder="1" applyAlignment="1">
      <alignment horizontal="center" shrinkToFit="1"/>
    </xf>
    <xf numFmtId="38" fontId="0" fillId="33" borderId="0" xfId="49" applyFont="1" applyFill="1" applyBorder="1" applyAlignment="1">
      <alignment horizontal="right"/>
    </xf>
    <xf numFmtId="0" fontId="43" fillId="34" borderId="16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43" fillId="34" borderId="13" xfId="0" applyFont="1" applyFill="1" applyBorder="1" applyAlignment="1">
      <alignment horizontal="left"/>
    </xf>
    <xf numFmtId="38" fontId="0" fillId="36" borderId="19" xfId="49" applyFont="1" applyFill="1" applyBorder="1" applyAlignment="1">
      <alignment horizontal="center" shrinkToFit="1"/>
    </xf>
    <xf numFmtId="0" fontId="0" fillId="36" borderId="0" xfId="0" applyFill="1" applyBorder="1" applyAlignment="1">
      <alignment/>
    </xf>
    <xf numFmtId="38" fontId="0" fillId="36" borderId="0" xfId="49" applyFont="1" applyFill="1" applyBorder="1" applyAlignment="1">
      <alignment/>
    </xf>
    <xf numFmtId="38" fontId="0" fillId="36" borderId="0" xfId="49" applyFont="1" applyFill="1" applyBorder="1" applyAlignment="1">
      <alignment horizontal="center" shrinkToFit="1"/>
    </xf>
    <xf numFmtId="18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 shrinkToFit="1"/>
    </xf>
    <xf numFmtId="38" fontId="0" fillId="36" borderId="10" xfId="49" applyFont="1" applyFill="1" applyBorder="1" applyAlignment="1">
      <alignment horizontal="left"/>
    </xf>
    <xf numFmtId="38" fontId="0" fillId="36" borderId="0" xfId="49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/>
    </xf>
    <xf numFmtId="38" fontId="0" fillId="36" borderId="10" xfId="49" applyFont="1" applyFill="1" applyBorder="1" applyAlignment="1">
      <alignment horizontal="center" shrinkToFit="1"/>
    </xf>
    <xf numFmtId="38" fontId="0" fillId="36" borderId="11" xfId="49" applyFont="1" applyFill="1" applyBorder="1" applyAlignment="1">
      <alignment horizontal="center" shrinkToFit="1"/>
    </xf>
    <xf numFmtId="0" fontId="43" fillId="34" borderId="16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0" fillId="36" borderId="17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6" borderId="16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12" borderId="18" xfId="0" applyFont="1" applyFill="1" applyBorder="1" applyAlignment="1">
      <alignment horizontal="left" vertical="top" wrapText="1"/>
    </xf>
    <xf numFmtId="0" fontId="0" fillId="12" borderId="20" xfId="0" applyFont="1" applyFill="1" applyBorder="1" applyAlignment="1">
      <alignment horizontal="left" vertical="top" wrapText="1"/>
    </xf>
    <xf numFmtId="0" fontId="43" fillId="34" borderId="16" xfId="0" applyFont="1" applyFill="1" applyBorder="1" applyAlignment="1">
      <alignment horizontal="center" vertical="center" shrinkToFit="1"/>
    </xf>
    <xf numFmtId="0" fontId="43" fillId="34" borderId="12" xfId="0" applyFont="1" applyFill="1" applyBorder="1" applyAlignment="1">
      <alignment horizontal="center" vertical="center" shrinkToFit="1"/>
    </xf>
    <xf numFmtId="0" fontId="43" fillId="34" borderId="13" xfId="0" applyFont="1" applyFill="1" applyBorder="1" applyAlignment="1">
      <alignment horizontal="center" vertical="center" shrinkToFit="1"/>
    </xf>
    <xf numFmtId="0" fontId="0" fillId="12" borderId="19" xfId="0" applyFont="1" applyFill="1" applyBorder="1" applyAlignment="1">
      <alignment horizontal="left" vertical="top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 shrinkToFit="1"/>
    </xf>
    <xf numFmtId="0" fontId="43" fillId="34" borderId="22" xfId="0" applyFont="1" applyFill="1" applyBorder="1" applyAlignment="1">
      <alignment horizontal="center" vertical="center" shrinkToFit="1"/>
    </xf>
    <xf numFmtId="0" fontId="43" fillId="34" borderId="23" xfId="0" applyFont="1" applyFill="1" applyBorder="1" applyAlignment="1">
      <alignment horizontal="center" vertical="center" shrinkToFit="1"/>
    </xf>
    <xf numFmtId="38" fontId="44" fillId="36" borderId="10" xfId="49" applyFont="1" applyFill="1" applyBorder="1" applyAlignment="1">
      <alignment horizontal="center"/>
    </xf>
    <xf numFmtId="38" fontId="44" fillId="36" borderId="0" xfId="49" applyFont="1" applyFill="1" applyBorder="1" applyAlignment="1">
      <alignment horizontal="center"/>
    </xf>
    <xf numFmtId="38" fontId="44" fillId="36" borderId="11" xfId="49" applyFont="1" applyFill="1" applyBorder="1" applyAlignment="1">
      <alignment horizontal="center"/>
    </xf>
    <xf numFmtId="38" fontId="44" fillId="36" borderId="0" xfId="49" applyFont="1" applyFill="1" applyAlignment="1">
      <alignment horizontal="center"/>
    </xf>
    <xf numFmtId="9" fontId="0" fillId="35" borderId="10" xfId="42" applyNumberFormat="1" applyFont="1" applyFill="1" applyBorder="1" applyAlignment="1">
      <alignment horizontal="center"/>
    </xf>
    <xf numFmtId="9" fontId="0" fillId="35" borderId="0" xfId="42" applyNumberFormat="1" applyFont="1" applyFill="1" applyBorder="1" applyAlignment="1">
      <alignment horizontal="center"/>
    </xf>
    <xf numFmtId="9" fontId="0" fillId="35" borderId="11" xfId="42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"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447675</xdr:colOff>
      <xdr:row>22</xdr:row>
      <xdr:rowOff>247650</xdr:rowOff>
    </xdr:from>
    <xdr:to>
      <xdr:col>26</xdr:col>
      <xdr:colOff>457200</xdr:colOff>
      <xdr:row>24</xdr:row>
      <xdr:rowOff>0</xdr:rowOff>
    </xdr:to>
    <xdr:sp>
      <xdr:nvSpPr>
        <xdr:cNvPr id="1" name="角丸四角形 12"/>
        <xdr:cNvSpPr>
          <a:spLocks/>
        </xdr:cNvSpPr>
      </xdr:nvSpPr>
      <xdr:spPr>
        <a:xfrm>
          <a:off x="12992100" y="4067175"/>
          <a:ext cx="1133475" cy="1809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447675</xdr:colOff>
      <xdr:row>24</xdr:row>
      <xdr:rowOff>9525</xdr:rowOff>
    </xdr:from>
    <xdr:to>
      <xdr:col>26</xdr:col>
      <xdr:colOff>457200</xdr:colOff>
      <xdr:row>25</xdr:row>
      <xdr:rowOff>19050</xdr:rowOff>
    </xdr:to>
    <xdr:sp>
      <xdr:nvSpPr>
        <xdr:cNvPr id="2" name="角丸四角形 16"/>
        <xdr:cNvSpPr>
          <a:spLocks/>
        </xdr:cNvSpPr>
      </xdr:nvSpPr>
      <xdr:spPr>
        <a:xfrm>
          <a:off x="12992100" y="4257675"/>
          <a:ext cx="1133475" cy="1809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447675</xdr:colOff>
      <xdr:row>25</xdr:row>
      <xdr:rowOff>0</xdr:rowOff>
    </xdr:from>
    <xdr:to>
      <xdr:col>26</xdr:col>
      <xdr:colOff>457200</xdr:colOff>
      <xdr:row>26</xdr:row>
      <xdr:rowOff>9525</xdr:rowOff>
    </xdr:to>
    <xdr:sp>
      <xdr:nvSpPr>
        <xdr:cNvPr id="3" name="角丸四角形 17"/>
        <xdr:cNvSpPr>
          <a:spLocks/>
        </xdr:cNvSpPr>
      </xdr:nvSpPr>
      <xdr:spPr>
        <a:xfrm>
          <a:off x="12992100" y="4419600"/>
          <a:ext cx="1133475" cy="1809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438150</xdr:colOff>
      <xdr:row>26</xdr:row>
      <xdr:rowOff>9525</xdr:rowOff>
    </xdr:from>
    <xdr:to>
      <xdr:col>23</xdr:col>
      <xdr:colOff>447675</xdr:colOff>
      <xdr:row>27</xdr:row>
      <xdr:rowOff>19050</xdr:rowOff>
    </xdr:to>
    <xdr:sp>
      <xdr:nvSpPr>
        <xdr:cNvPr id="4" name="角丸四角形 18"/>
        <xdr:cNvSpPr>
          <a:spLocks/>
        </xdr:cNvSpPr>
      </xdr:nvSpPr>
      <xdr:spPr>
        <a:xfrm>
          <a:off x="11858625" y="4600575"/>
          <a:ext cx="1133475" cy="1809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27</xdr:row>
      <xdr:rowOff>9525</xdr:rowOff>
    </xdr:from>
    <xdr:to>
      <xdr:col>18</xdr:col>
      <xdr:colOff>19050</xdr:colOff>
      <xdr:row>28</xdr:row>
      <xdr:rowOff>19050</xdr:rowOff>
    </xdr:to>
    <xdr:sp>
      <xdr:nvSpPr>
        <xdr:cNvPr id="5" name="角丸四角形 20"/>
        <xdr:cNvSpPr>
          <a:spLocks/>
        </xdr:cNvSpPr>
      </xdr:nvSpPr>
      <xdr:spPr>
        <a:xfrm>
          <a:off x="9658350" y="4772025"/>
          <a:ext cx="1133475" cy="1809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9525</xdr:rowOff>
    </xdr:from>
    <xdr:to>
      <xdr:col>18</xdr:col>
      <xdr:colOff>28575</xdr:colOff>
      <xdr:row>29</xdr:row>
      <xdr:rowOff>19050</xdr:rowOff>
    </xdr:to>
    <xdr:sp>
      <xdr:nvSpPr>
        <xdr:cNvPr id="6" name="角丸四角形 21"/>
        <xdr:cNvSpPr>
          <a:spLocks/>
        </xdr:cNvSpPr>
      </xdr:nvSpPr>
      <xdr:spPr>
        <a:xfrm>
          <a:off x="9667875" y="4943475"/>
          <a:ext cx="1133475" cy="1809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18</xdr:col>
      <xdr:colOff>28575</xdr:colOff>
      <xdr:row>30</xdr:row>
      <xdr:rowOff>28575</xdr:rowOff>
    </xdr:to>
    <xdr:sp>
      <xdr:nvSpPr>
        <xdr:cNvPr id="7" name="角丸四角形 22"/>
        <xdr:cNvSpPr>
          <a:spLocks/>
        </xdr:cNvSpPr>
      </xdr:nvSpPr>
      <xdr:spPr>
        <a:xfrm>
          <a:off x="9667875" y="5124450"/>
          <a:ext cx="1133475" cy="1809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47625</xdr:rowOff>
    </xdr:from>
    <xdr:to>
      <xdr:col>18</xdr:col>
      <xdr:colOff>9525</xdr:colOff>
      <xdr:row>31</xdr:row>
      <xdr:rowOff>57150</xdr:rowOff>
    </xdr:to>
    <xdr:sp>
      <xdr:nvSpPr>
        <xdr:cNvPr id="8" name="角丸四角形 23"/>
        <xdr:cNvSpPr>
          <a:spLocks/>
        </xdr:cNvSpPr>
      </xdr:nvSpPr>
      <xdr:spPr>
        <a:xfrm>
          <a:off x="9648825" y="5324475"/>
          <a:ext cx="1133475" cy="1809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17</xdr:row>
      <xdr:rowOff>28575</xdr:rowOff>
    </xdr:from>
    <xdr:to>
      <xdr:col>20</xdr:col>
      <xdr:colOff>381000</xdr:colOff>
      <xdr:row>18</xdr:row>
      <xdr:rowOff>9525</xdr:rowOff>
    </xdr:to>
    <xdr:sp>
      <xdr:nvSpPr>
        <xdr:cNvPr id="9" name="角丸四角形 10"/>
        <xdr:cNvSpPr>
          <a:spLocks/>
        </xdr:cNvSpPr>
      </xdr:nvSpPr>
      <xdr:spPr>
        <a:xfrm>
          <a:off x="11344275" y="2943225"/>
          <a:ext cx="457200" cy="1524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17</xdr:row>
      <xdr:rowOff>19050</xdr:rowOff>
    </xdr:from>
    <xdr:to>
      <xdr:col>22</xdr:col>
      <xdr:colOff>0</xdr:colOff>
      <xdr:row>17</xdr:row>
      <xdr:rowOff>171450</xdr:rowOff>
    </xdr:to>
    <xdr:sp>
      <xdr:nvSpPr>
        <xdr:cNvPr id="10" name="角丸四角形 13"/>
        <xdr:cNvSpPr>
          <a:spLocks/>
        </xdr:cNvSpPr>
      </xdr:nvSpPr>
      <xdr:spPr>
        <a:xfrm>
          <a:off x="11915775" y="2933700"/>
          <a:ext cx="457200" cy="1524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15</xdr:row>
      <xdr:rowOff>9525</xdr:rowOff>
    </xdr:from>
    <xdr:to>
      <xdr:col>23</xdr:col>
      <xdr:colOff>381000</xdr:colOff>
      <xdr:row>15</xdr:row>
      <xdr:rowOff>161925</xdr:rowOff>
    </xdr:to>
    <xdr:sp>
      <xdr:nvSpPr>
        <xdr:cNvPr id="11" name="角丸四角形 15"/>
        <xdr:cNvSpPr>
          <a:spLocks/>
        </xdr:cNvSpPr>
      </xdr:nvSpPr>
      <xdr:spPr>
        <a:xfrm>
          <a:off x="12468225" y="2581275"/>
          <a:ext cx="457200" cy="1524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28575</xdr:rowOff>
    </xdr:from>
    <xdr:to>
      <xdr:col>24</xdr:col>
      <xdr:colOff>457200</xdr:colOff>
      <xdr:row>14</xdr:row>
      <xdr:rowOff>9525</xdr:rowOff>
    </xdr:to>
    <xdr:sp>
      <xdr:nvSpPr>
        <xdr:cNvPr id="12" name="角丸四角形 24"/>
        <xdr:cNvSpPr>
          <a:spLocks/>
        </xdr:cNvSpPr>
      </xdr:nvSpPr>
      <xdr:spPr>
        <a:xfrm>
          <a:off x="13020675" y="2257425"/>
          <a:ext cx="457200" cy="1524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95250</xdr:colOff>
      <xdr:row>16</xdr:row>
      <xdr:rowOff>9525</xdr:rowOff>
    </xdr:from>
    <xdr:to>
      <xdr:col>26</xdr:col>
      <xdr:colOff>381000</xdr:colOff>
      <xdr:row>16</xdr:row>
      <xdr:rowOff>161925</xdr:rowOff>
    </xdr:to>
    <xdr:sp>
      <xdr:nvSpPr>
        <xdr:cNvPr id="13" name="角丸四角形 27"/>
        <xdr:cNvSpPr>
          <a:spLocks/>
        </xdr:cNvSpPr>
      </xdr:nvSpPr>
      <xdr:spPr>
        <a:xfrm>
          <a:off x="13592175" y="2752725"/>
          <a:ext cx="457200" cy="1524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133350</xdr:rowOff>
    </xdr:from>
    <xdr:to>
      <xdr:col>1</xdr:col>
      <xdr:colOff>1276350</xdr:colOff>
      <xdr:row>27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171450" y="3219450"/>
          <a:ext cx="1276350" cy="20955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18</xdr:row>
      <xdr:rowOff>142875</xdr:rowOff>
    </xdr:from>
    <xdr:to>
      <xdr:col>6</xdr:col>
      <xdr:colOff>66675</xdr:colOff>
      <xdr:row>27</xdr:row>
      <xdr:rowOff>19050</xdr:rowOff>
    </xdr:to>
    <xdr:sp>
      <xdr:nvSpPr>
        <xdr:cNvPr id="2" name="角丸四角形 9"/>
        <xdr:cNvSpPr>
          <a:spLocks/>
        </xdr:cNvSpPr>
      </xdr:nvSpPr>
      <xdr:spPr>
        <a:xfrm>
          <a:off x="2209800" y="322897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18</xdr:row>
      <xdr:rowOff>152400</xdr:rowOff>
    </xdr:from>
    <xdr:to>
      <xdr:col>9</xdr:col>
      <xdr:colOff>95250</xdr:colOff>
      <xdr:row>27</xdr:row>
      <xdr:rowOff>28575</xdr:rowOff>
    </xdr:to>
    <xdr:sp>
      <xdr:nvSpPr>
        <xdr:cNvPr id="3" name="角丸四角形 10"/>
        <xdr:cNvSpPr>
          <a:spLocks/>
        </xdr:cNvSpPr>
      </xdr:nvSpPr>
      <xdr:spPr>
        <a:xfrm>
          <a:off x="3152775" y="3238500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18</xdr:row>
      <xdr:rowOff>152400</xdr:rowOff>
    </xdr:from>
    <xdr:to>
      <xdr:col>13</xdr:col>
      <xdr:colOff>171450</xdr:colOff>
      <xdr:row>27</xdr:row>
      <xdr:rowOff>28575</xdr:rowOff>
    </xdr:to>
    <xdr:sp>
      <xdr:nvSpPr>
        <xdr:cNvPr id="4" name="角丸四角形 11"/>
        <xdr:cNvSpPr>
          <a:spLocks/>
        </xdr:cNvSpPr>
      </xdr:nvSpPr>
      <xdr:spPr>
        <a:xfrm>
          <a:off x="4667250" y="3238500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18</xdr:row>
      <xdr:rowOff>133350</xdr:rowOff>
    </xdr:from>
    <xdr:to>
      <xdr:col>16</xdr:col>
      <xdr:colOff>161925</xdr:colOff>
      <xdr:row>27</xdr:row>
      <xdr:rowOff>9525</xdr:rowOff>
    </xdr:to>
    <xdr:sp>
      <xdr:nvSpPr>
        <xdr:cNvPr id="5" name="角丸四角形 12"/>
        <xdr:cNvSpPr>
          <a:spLocks/>
        </xdr:cNvSpPr>
      </xdr:nvSpPr>
      <xdr:spPr>
        <a:xfrm>
          <a:off x="5572125" y="3219450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133350</xdr:rowOff>
    </xdr:from>
    <xdr:to>
      <xdr:col>3</xdr:col>
      <xdr:colOff>38100</xdr:colOff>
      <xdr:row>27</xdr:row>
      <xdr:rowOff>19050</xdr:rowOff>
    </xdr:to>
    <xdr:sp>
      <xdr:nvSpPr>
        <xdr:cNvPr id="6" name="角丸四角形 14"/>
        <xdr:cNvSpPr>
          <a:spLocks/>
        </xdr:cNvSpPr>
      </xdr:nvSpPr>
      <xdr:spPr>
        <a:xfrm>
          <a:off x="1571625" y="3219450"/>
          <a:ext cx="542925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18</xdr:row>
      <xdr:rowOff>104775</xdr:rowOff>
    </xdr:from>
    <xdr:to>
      <xdr:col>20</xdr:col>
      <xdr:colOff>200025</xdr:colOff>
      <xdr:row>26</xdr:row>
      <xdr:rowOff>152400</xdr:rowOff>
    </xdr:to>
    <xdr:sp>
      <xdr:nvSpPr>
        <xdr:cNvPr id="7" name="角丸四角形 16"/>
        <xdr:cNvSpPr>
          <a:spLocks/>
        </xdr:cNvSpPr>
      </xdr:nvSpPr>
      <xdr:spPr>
        <a:xfrm>
          <a:off x="7048500" y="319087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18</xdr:row>
      <xdr:rowOff>76200</xdr:rowOff>
    </xdr:from>
    <xdr:to>
      <xdr:col>23</xdr:col>
      <xdr:colOff>180975</xdr:colOff>
      <xdr:row>26</xdr:row>
      <xdr:rowOff>123825</xdr:rowOff>
    </xdr:to>
    <xdr:sp>
      <xdr:nvSpPr>
        <xdr:cNvPr id="8" name="角丸四角形 17"/>
        <xdr:cNvSpPr>
          <a:spLocks/>
        </xdr:cNvSpPr>
      </xdr:nvSpPr>
      <xdr:spPr>
        <a:xfrm>
          <a:off x="7943850" y="3162300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276225</xdr:colOff>
      <xdr:row>18</xdr:row>
      <xdr:rowOff>66675</xdr:rowOff>
    </xdr:from>
    <xdr:to>
      <xdr:col>27</xdr:col>
      <xdr:colOff>209550</xdr:colOff>
      <xdr:row>26</xdr:row>
      <xdr:rowOff>114300</xdr:rowOff>
    </xdr:to>
    <xdr:sp>
      <xdr:nvSpPr>
        <xdr:cNvPr id="9" name="角丸四角形 19"/>
        <xdr:cNvSpPr>
          <a:spLocks/>
        </xdr:cNvSpPr>
      </xdr:nvSpPr>
      <xdr:spPr>
        <a:xfrm>
          <a:off x="9410700" y="315277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238125</xdr:colOff>
      <xdr:row>18</xdr:row>
      <xdr:rowOff>47625</xdr:rowOff>
    </xdr:from>
    <xdr:to>
      <xdr:col>30</xdr:col>
      <xdr:colOff>171450</xdr:colOff>
      <xdr:row>26</xdr:row>
      <xdr:rowOff>95250</xdr:rowOff>
    </xdr:to>
    <xdr:sp>
      <xdr:nvSpPr>
        <xdr:cNvPr id="10" name="角丸四角形 21"/>
        <xdr:cNvSpPr>
          <a:spLocks/>
        </xdr:cNvSpPr>
      </xdr:nvSpPr>
      <xdr:spPr>
        <a:xfrm>
          <a:off x="10287000" y="3133725"/>
          <a:ext cx="847725" cy="21907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18</xdr:row>
      <xdr:rowOff>161925</xdr:rowOff>
    </xdr:from>
    <xdr:to>
      <xdr:col>10</xdr:col>
      <xdr:colOff>180975</xdr:colOff>
      <xdr:row>27</xdr:row>
      <xdr:rowOff>47625</xdr:rowOff>
    </xdr:to>
    <xdr:sp>
      <xdr:nvSpPr>
        <xdr:cNvPr id="11" name="角丸四角形 22"/>
        <xdr:cNvSpPr>
          <a:spLocks/>
        </xdr:cNvSpPr>
      </xdr:nvSpPr>
      <xdr:spPr>
        <a:xfrm>
          <a:off x="4067175" y="3248025"/>
          <a:ext cx="542925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18</xdr:row>
      <xdr:rowOff>95250</xdr:rowOff>
    </xdr:from>
    <xdr:to>
      <xdr:col>17</xdr:col>
      <xdr:colOff>219075</xdr:colOff>
      <xdr:row>26</xdr:row>
      <xdr:rowOff>152400</xdr:rowOff>
    </xdr:to>
    <xdr:sp>
      <xdr:nvSpPr>
        <xdr:cNvPr id="12" name="角丸四角形 24"/>
        <xdr:cNvSpPr>
          <a:spLocks/>
        </xdr:cNvSpPr>
      </xdr:nvSpPr>
      <xdr:spPr>
        <a:xfrm>
          <a:off x="6457950" y="3181350"/>
          <a:ext cx="542925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18</xdr:row>
      <xdr:rowOff>57150</xdr:rowOff>
    </xdr:from>
    <xdr:to>
      <xdr:col>24</xdr:col>
      <xdr:colOff>228600</xdr:colOff>
      <xdr:row>26</xdr:row>
      <xdr:rowOff>114300</xdr:rowOff>
    </xdr:to>
    <xdr:sp>
      <xdr:nvSpPr>
        <xdr:cNvPr id="13" name="角丸四角形 26"/>
        <xdr:cNvSpPr>
          <a:spLocks/>
        </xdr:cNvSpPr>
      </xdr:nvSpPr>
      <xdr:spPr>
        <a:xfrm>
          <a:off x="8820150" y="3143250"/>
          <a:ext cx="542925" cy="22860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98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4.125" style="215" customWidth="1"/>
    <col min="2" max="2" width="4.125" style="63" customWidth="1"/>
    <col min="3" max="3" width="9.875" style="63" customWidth="1"/>
    <col min="4" max="4" width="14.75390625" style="63" customWidth="1"/>
    <col min="5" max="5" width="24.375" style="63" customWidth="1"/>
    <col min="6" max="6" width="18.625" style="63" customWidth="1"/>
    <col min="7" max="7" width="22.75390625" style="63" customWidth="1"/>
    <col min="8" max="8" width="6.875" style="190" customWidth="1"/>
    <col min="9" max="9" width="6.375" style="63" customWidth="1"/>
    <col min="10" max="11" width="9.00390625" style="63" hidden="1" customWidth="1"/>
    <col min="12" max="12" width="8.875" style="63" hidden="1" customWidth="1"/>
    <col min="13" max="13" width="6.25390625" style="65" customWidth="1"/>
    <col min="14" max="14" width="2.25390625" style="68" customWidth="1"/>
    <col min="15" max="16" width="6.25390625" style="65" customWidth="1"/>
    <col min="17" max="17" width="2.25390625" style="68" customWidth="1"/>
    <col min="18" max="19" width="6.25390625" style="65" customWidth="1"/>
    <col min="20" max="20" width="2.25390625" style="68" customWidth="1"/>
    <col min="21" max="22" width="6.25390625" style="65" customWidth="1"/>
    <col min="23" max="23" width="2.25390625" style="68" customWidth="1"/>
    <col min="24" max="25" width="6.25390625" style="65" customWidth="1"/>
    <col min="26" max="26" width="2.25390625" style="68" customWidth="1"/>
    <col min="27" max="27" width="6.25390625" style="65" customWidth="1"/>
    <col min="28" max="30" width="14.125" style="66" hidden="1" customWidth="1"/>
    <col min="31" max="31" width="4.875" style="66" hidden="1" customWidth="1"/>
    <col min="32" max="32" width="46.00390625" style="63" hidden="1" customWidth="1"/>
    <col min="33" max="33" width="18.00390625" style="63" hidden="1" customWidth="1"/>
    <col min="34" max="38" width="9.00390625" style="114" hidden="1" customWidth="1"/>
    <col min="39" max="39" width="4.125" style="63" customWidth="1"/>
    <col min="40" max="148" width="9.00390625" style="215" customWidth="1"/>
    <col min="149" max="16384" width="9.00390625" style="63" customWidth="1"/>
  </cols>
  <sheetData>
    <row r="1" spans="8:38" s="215" customFormat="1" ht="13.5">
      <c r="H1" s="216"/>
      <c r="M1" s="75"/>
      <c r="N1" s="105"/>
      <c r="O1" s="75"/>
      <c r="P1" s="217"/>
      <c r="Q1" s="105"/>
      <c r="R1" s="75"/>
      <c r="S1" s="75"/>
      <c r="T1" s="105"/>
      <c r="U1" s="75"/>
      <c r="V1" s="75"/>
      <c r="W1" s="105"/>
      <c r="X1" s="75"/>
      <c r="Y1" s="75"/>
      <c r="Z1" s="105"/>
      <c r="AA1" s="75"/>
      <c r="AB1" s="105"/>
      <c r="AC1" s="105"/>
      <c r="AD1" s="105"/>
      <c r="AE1" s="105"/>
      <c r="AH1" s="218"/>
      <c r="AI1" s="218"/>
      <c r="AJ1" s="218"/>
      <c r="AK1" s="218"/>
      <c r="AL1" s="218"/>
    </row>
    <row r="2" spans="16:31" ht="13.5">
      <c r="P2" s="209"/>
      <c r="AB2" s="68"/>
      <c r="AC2" s="68"/>
      <c r="AD2" s="68"/>
      <c r="AE2" s="68"/>
    </row>
    <row r="3" spans="3:38" ht="13.5">
      <c r="C3" s="63" t="s">
        <v>117</v>
      </c>
      <c r="D3" s="64"/>
      <c r="H3" s="63" t="s">
        <v>116</v>
      </c>
      <c r="P3" s="67"/>
      <c r="U3" s="68"/>
      <c r="AA3" s="210" t="s">
        <v>74</v>
      </c>
      <c r="AB3" s="68"/>
      <c r="AC3" s="68"/>
      <c r="AD3" s="68"/>
      <c r="AE3" s="68"/>
      <c r="AF3" s="113" t="s">
        <v>73</v>
      </c>
      <c r="AL3" s="115" t="s">
        <v>74</v>
      </c>
    </row>
    <row r="4" spans="5:38" ht="13.5">
      <c r="E4" s="96"/>
      <c r="F4" s="104" t="s">
        <v>69</v>
      </c>
      <c r="H4" s="227" t="s">
        <v>135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7" t="s">
        <v>8</v>
      </c>
      <c r="U4" s="228"/>
      <c r="V4" s="90" t="s">
        <v>12</v>
      </c>
      <c r="W4" s="211"/>
      <c r="X4" s="213" t="s">
        <v>15</v>
      </c>
      <c r="Y4" s="90" t="s">
        <v>55</v>
      </c>
      <c r="Z4" s="227" t="s">
        <v>52</v>
      </c>
      <c r="AA4" s="228"/>
      <c r="AB4" s="68"/>
      <c r="AC4" s="68"/>
      <c r="AD4" s="68"/>
      <c r="AE4" s="68"/>
      <c r="AG4" s="116"/>
      <c r="AH4" s="117" t="s">
        <v>8</v>
      </c>
      <c r="AI4" s="117" t="s">
        <v>12</v>
      </c>
      <c r="AJ4" s="117" t="s">
        <v>15</v>
      </c>
      <c r="AK4" s="117" t="s">
        <v>75</v>
      </c>
      <c r="AL4" s="118" t="s">
        <v>76</v>
      </c>
    </row>
    <row r="5" spans="3:38" ht="13.5">
      <c r="C5" s="96" t="s">
        <v>70</v>
      </c>
      <c r="D5" s="208">
        <v>70.5</v>
      </c>
      <c r="E5" s="204" t="s">
        <v>114</v>
      </c>
      <c r="G5" s="190"/>
      <c r="H5" s="189" t="s">
        <v>120</v>
      </c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25">
        <f aca="true" t="shared" si="0" ref="T5:T19">IF($D$5="","",$D$5*AH6)</f>
        <v>1670.85</v>
      </c>
      <c r="U5" s="226"/>
      <c r="V5" s="214">
        <f aca="true" t="shared" si="1" ref="V5:V19">IF($D$5="","",$D$5*AI6)</f>
        <v>770.5649999999999</v>
      </c>
      <c r="W5" s="225">
        <f aca="true" t="shared" si="2" ref="W5:W19">IF($D$5="","",$D$5*AJ6)</f>
        <v>499.14</v>
      </c>
      <c r="X5" s="226"/>
      <c r="Y5" s="214">
        <f aca="true" t="shared" si="3" ref="Y5:Y19">IF($D$5="","",$D$5*AK6)</f>
        <v>442.29473684210524</v>
      </c>
      <c r="Z5" s="225">
        <f aca="true" t="shared" si="4" ref="Z5:Z19">IF($D$5="","",$D$5*AL6)</f>
        <v>420.18</v>
      </c>
      <c r="AA5" s="226"/>
      <c r="AB5" s="68"/>
      <c r="AC5" s="68"/>
      <c r="AD5" s="68"/>
      <c r="AE5" s="68"/>
      <c r="AG5" s="116"/>
      <c r="AH5" s="117"/>
      <c r="AI5" s="117"/>
      <c r="AJ5" s="117"/>
      <c r="AK5" s="117"/>
      <c r="AL5" s="118"/>
    </row>
    <row r="6" spans="3:38" ht="13.5">
      <c r="C6" s="90" t="s">
        <v>57</v>
      </c>
      <c r="D6" s="90" t="s">
        <v>113</v>
      </c>
      <c r="E6" s="223" t="s">
        <v>118</v>
      </c>
      <c r="F6" s="224"/>
      <c r="G6" s="190"/>
      <c r="H6" s="189" t="s">
        <v>121</v>
      </c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25">
        <f t="shared" si="0"/>
        <v>1608.105</v>
      </c>
      <c r="U6" s="226"/>
      <c r="V6" s="214">
        <f t="shared" si="1"/>
        <v>745.89</v>
      </c>
      <c r="W6" s="225">
        <f t="shared" si="2"/>
        <v>477.28499999999997</v>
      </c>
      <c r="X6" s="226"/>
      <c r="Y6" s="214">
        <f t="shared" si="3"/>
        <v>422.25789473684216</v>
      </c>
      <c r="Z6" s="225">
        <f t="shared" si="4"/>
        <v>401.14500000000004</v>
      </c>
      <c r="AA6" s="226"/>
      <c r="AB6" s="63" t="s">
        <v>72</v>
      </c>
      <c r="AC6" s="63"/>
      <c r="AD6" s="190" t="s">
        <v>97</v>
      </c>
      <c r="AE6" s="68">
        <v>1</v>
      </c>
      <c r="AF6" s="63" t="s">
        <v>98</v>
      </c>
      <c r="AG6" s="122" t="s">
        <v>78</v>
      </c>
      <c r="AH6" s="161">
        <v>23.7</v>
      </c>
      <c r="AI6" s="161">
        <v>10.93</v>
      </c>
      <c r="AJ6" s="161">
        <v>7.08</v>
      </c>
      <c r="AK6" s="161">
        <v>6.273684210526316</v>
      </c>
      <c r="AL6" s="162">
        <v>5.96</v>
      </c>
    </row>
    <row r="7" spans="3:38" ht="13.5">
      <c r="C7" s="94" t="s">
        <v>35</v>
      </c>
      <c r="D7" s="95">
        <v>845</v>
      </c>
      <c r="E7" s="221" t="str">
        <f>IF(D5="","",IF(D7="","",IF(AC7="","",AD7)))</f>
        <v>⑭一般（トレーニングなし）～普通（カテゴリーⅤ）</v>
      </c>
      <c r="F7" s="222"/>
      <c r="G7" s="190"/>
      <c r="H7" s="189" t="s">
        <v>122</v>
      </c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25">
        <f t="shared" si="0"/>
        <v>1545.3600000000001</v>
      </c>
      <c r="U7" s="226"/>
      <c r="V7" s="214">
        <f t="shared" si="1"/>
        <v>721.92</v>
      </c>
      <c r="W7" s="225">
        <f t="shared" si="2"/>
        <v>455.43</v>
      </c>
      <c r="X7" s="226"/>
      <c r="Y7" s="214">
        <f t="shared" si="3"/>
        <v>402.22105263157897</v>
      </c>
      <c r="Z7" s="225">
        <f t="shared" si="4"/>
        <v>382.11</v>
      </c>
      <c r="AA7" s="226"/>
      <c r="AB7" s="74">
        <f aca="true" t="shared" si="5" ref="AB7:AB18">IF($D$5="","",IF(D7="","",D7/$D$5))</f>
        <v>11.98581560283688</v>
      </c>
      <c r="AC7" s="190">
        <f>MATCH(AB7,AH6:AH21,-1)+1</f>
        <v>14</v>
      </c>
      <c r="AD7" s="63" t="str">
        <f>VLOOKUP(AC7,AE6:AF21,2)</f>
        <v>⑭一般（トレーニングなし）～普通（カテゴリーⅤ）</v>
      </c>
      <c r="AE7" s="68">
        <v>2</v>
      </c>
      <c r="AF7" s="63" t="s">
        <v>99</v>
      </c>
      <c r="AG7" s="125"/>
      <c r="AH7" s="163">
        <v>22.81</v>
      </c>
      <c r="AI7" s="163">
        <v>10.58</v>
      </c>
      <c r="AJ7" s="163">
        <v>6.77</v>
      </c>
      <c r="AK7" s="163">
        <v>5.989473684210527</v>
      </c>
      <c r="AL7" s="164">
        <v>5.69</v>
      </c>
    </row>
    <row r="8" spans="3:38" ht="13.5">
      <c r="C8" s="94" t="s">
        <v>36</v>
      </c>
      <c r="D8" s="95">
        <v>808</v>
      </c>
      <c r="E8" s="221">
        <f>IF(AC8="","",AD8)</f>
      </c>
      <c r="F8" s="222"/>
      <c r="G8" s="190"/>
      <c r="H8" s="189" t="s">
        <v>123</v>
      </c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25">
        <f t="shared" si="0"/>
        <v>1482.615</v>
      </c>
      <c r="U8" s="226"/>
      <c r="V8" s="214">
        <f t="shared" si="1"/>
        <v>697.245</v>
      </c>
      <c r="W8" s="225">
        <f t="shared" si="2"/>
        <v>433.57500000000005</v>
      </c>
      <c r="X8" s="226"/>
      <c r="Y8" s="214">
        <f t="shared" si="3"/>
        <v>382.18421052631584</v>
      </c>
      <c r="Z8" s="225">
        <f t="shared" si="4"/>
        <v>363.07500000000005</v>
      </c>
      <c r="AA8" s="226"/>
      <c r="AB8" s="74">
        <f t="shared" si="5"/>
        <v>11.460992907801419</v>
      </c>
      <c r="AC8" s="190"/>
      <c r="AD8" s="62"/>
      <c r="AE8" s="68">
        <v>3</v>
      </c>
      <c r="AF8" s="63" t="s">
        <v>100</v>
      </c>
      <c r="AG8" s="128" t="s">
        <v>80</v>
      </c>
      <c r="AH8" s="165">
        <v>21.92</v>
      </c>
      <c r="AI8" s="165">
        <v>10.24</v>
      </c>
      <c r="AJ8" s="165">
        <v>6.46</v>
      </c>
      <c r="AK8" s="165">
        <v>5.705263157894737</v>
      </c>
      <c r="AL8" s="166">
        <v>5.42</v>
      </c>
    </row>
    <row r="9" spans="3:38" ht="13.5">
      <c r="C9" s="94" t="s">
        <v>37</v>
      </c>
      <c r="D9" s="95">
        <v>786</v>
      </c>
      <c r="E9" s="221">
        <f>IF(AC9="","",AD9)</f>
      </c>
      <c r="F9" s="222"/>
      <c r="G9" s="190"/>
      <c r="H9" s="189" t="s">
        <v>124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25">
        <f t="shared" si="0"/>
        <v>1420.5749999999998</v>
      </c>
      <c r="U9" s="226"/>
      <c r="V9" s="214">
        <f t="shared" si="1"/>
        <v>673.2750000000001</v>
      </c>
      <c r="W9" s="225">
        <f t="shared" si="2"/>
        <v>411.71999999999997</v>
      </c>
      <c r="X9" s="226"/>
      <c r="Y9" s="214">
        <f t="shared" si="3"/>
        <v>362.8894736842105</v>
      </c>
      <c r="Z9" s="225">
        <f t="shared" si="4"/>
        <v>344.745</v>
      </c>
      <c r="AA9" s="226"/>
      <c r="AB9" s="74">
        <f t="shared" si="5"/>
        <v>11.148936170212766</v>
      </c>
      <c r="AC9" s="190"/>
      <c r="AD9" s="62"/>
      <c r="AE9" s="68">
        <v>4</v>
      </c>
      <c r="AF9" s="63" t="s">
        <v>101</v>
      </c>
      <c r="AG9" s="131"/>
      <c r="AH9" s="167">
        <v>21.03</v>
      </c>
      <c r="AI9" s="167">
        <v>9.89</v>
      </c>
      <c r="AJ9" s="167">
        <v>6.15</v>
      </c>
      <c r="AK9" s="167">
        <v>5.421052631578948</v>
      </c>
      <c r="AL9" s="168">
        <v>5.15</v>
      </c>
    </row>
    <row r="10" spans="3:38" ht="13.5">
      <c r="C10" s="94" t="s">
        <v>38</v>
      </c>
      <c r="D10" s="95">
        <v>480</v>
      </c>
      <c r="E10" s="221">
        <f>IF(AC10="","",AD10)</f>
      </c>
      <c r="F10" s="222"/>
      <c r="G10" s="190"/>
      <c r="H10" s="189" t="s">
        <v>125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25">
        <f t="shared" si="0"/>
        <v>1357.8300000000002</v>
      </c>
      <c r="U10" s="226"/>
      <c r="V10" s="214">
        <f t="shared" si="1"/>
        <v>648.5999999999999</v>
      </c>
      <c r="W10" s="225">
        <f t="shared" si="2"/>
        <v>389.865</v>
      </c>
      <c r="X10" s="226"/>
      <c r="Y10" s="214">
        <f t="shared" si="3"/>
        <v>342.85263157894735</v>
      </c>
      <c r="Z10" s="225">
        <f t="shared" si="4"/>
        <v>325.71</v>
      </c>
      <c r="AA10" s="226"/>
      <c r="AB10" s="74">
        <f t="shared" si="5"/>
        <v>6.808510638297872</v>
      </c>
      <c r="AC10" s="190"/>
      <c r="AD10" s="62"/>
      <c r="AE10" s="68">
        <v>5</v>
      </c>
      <c r="AF10" s="63" t="s">
        <v>102</v>
      </c>
      <c r="AG10" s="134" t="s">
        <v>93</v>
      </c>
      <c r="AH10" s="169">
        <v>20.15</v>
      </c>
      <c r="AI10" s="169">
        <v>9.55</v>
      </c>
      <c r="AJ10" s="169">
        <v>5.84</v>
      </c>
      <c r="AK10" s="169">
        <v>5.147368421052631</v>
      </c>
      <c r="AL10" s="170">
        <v>4.89</v>
      </c>
    </row>
    <row r="11" spans="3:38" ht="13.5">
      <c r="C11" s="94" t="s">
        <v>39</v>
      </c>
      <c r="D11" s="95">
        <v>450</v>
      </c>
      <c r="E11" s="221" t="str">
        <f>IF(D5="","",IF(D11="","",IF(AC11="","",AD11)))</f>
        <v>⑭一般（トレーニングなし）～普通（カテゴリーⅤ）</v>
      </c>
      <c r="F11" s="222"/>
      <c r="G11" s="190"/>
      <c r="H11" s="189" t="s">
        <v>126</v>
      </c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25">
        <f t="shared" si="0"/>
        <v>1295.085</v>
      </c>
      <c r="U11" s="226"/>
      <c r="V11" s="214">
        <f t="shared" si="1"/>
        <v>624.63</v>
      </c>
      <c r="W11" s="225">
        <f t="shared" si="2"/>
        <v>368.01</v>
      </c>
      <c r="X11" s="226"/>
      <c r="Y11" s="214">
        <f t="shared" si="3"/>
        <v>322.81578947368416</v>
      </c>
      <c r="Z11" s="225">
        <f t="shared" si="4"/>
        <v>306.67499999999995</v>
      </c>
      <c r="AA11" s="226"/>
      <c r="AB11" s="74">
        <f t="shared" si="5"/>
        <v>6.382978723404255</v>
      </c>
      <c r="AC11" s="190">
        <f>MATCH(AB11,AI6:AI21,-1)+1</f>
        <v>14</v>
      </c>
      <c r="AD11" s="63" t="str">
        <f>VLOOKUP(AC11,AE6:AF21,2)</f>
        <v>⑭一般（トレーニングなし）～普通（カテゴリーⅤ）</v>
      </c>
      <c r="AE11" s="68">
        <v>6</v>
      </c>
      <c r="AF11" s="63" t="s">
        <v>115</v>
      </c>
      <c r="AG11" s="137"/>
      <c r="AH11" s="171">
        <v>19.26</v>
      </c>
      <c r="AI11" s="171">
        <v>9.2</v>
      </c>
      <c r="AJ11" s="171">
        <v>5.53</v>
      </c>
      <c r="AK11" s="171">
        <v>4.863157894736842</v>
      </c>
      <c r="AL11" s="172">
        <v>4.62</v>
      </c>
    </row>
    <row r="12" spans="3:38" ht="13.5">
      <c r="C12" s="94" t="s">
        <v>40</v>
      </c>
      <c r="D12" s="95">
        <v>380</v>
      </c>
      <c r="E12" s="221">
        <f>IF(AC12="","",AD12)</f>
      </c>
      <c r="F12" s="222"/>
      <c r="G12" s="190"/>
      <c r="H12" s="189" t="s">
        <v>127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25">
        <f t="shared" si="0"/>
        <v>1232.34</v>
      </c>
      <c r="U12" s="226"/>
      <c r="V12" s="214">
        <f t="shared" si="1"/>
        <v>599.955</v>
      </c>
      <c r="W12" s="225">
        <f t="shared" si="2"/>
        <v>346.15500000000003</v>
      </c>
      <c r="X12" s="226"/>
      <c r="Y12" s="214">
        <f t="shared" si="3"/>
        <v>303.5210526315789</v>
      </c>
      <c r="Z12" s="225">
        <f t="shared" si="4"/>
        <v>288.34499999999997</v>
      </c>
      <c r="AA12" s="226"/>
      <c r="AB12" s="74">
        <f t="shared" si="5"/>
        <v>5.390070921985815</v>
      </c>
      <c r="AC12" s="190"/>
      <c r="AD12" s="62"/>
      <c r="AE12" s="68">
        <v>7</v>
      </c>
      <c r="AF12" s="63" t="s">
        <v>103</v>
      </c>
      <c r="AG12" s="140" t="s">
        <v>94</v>
      </c>
      <c r="AH12" s="173">
        <v>18.37</v>
      </c>
      <c r="AI12" s="173">
        <v>8.86</v>
      </c>
      <c r="AJ12" s="173">
        <v>5.22</v>
      </c>
      <c r="AK12" s="173">
        <v>4.578947368421052</v>
      </c>
      <c r="AL12" s="174">
        <v>4.35</v>
      </c>
    </row>
    <row r="13" spans="3:38" ht="13.5">
      <c r="C13" s="94" t="s">
        <v>41</v>
      </c>
      <c r="D13" s="95">
        <v>320</v>
      </c>
      <c r="E13" s="221">
        <f>IF(AC13="","",AD13)</f>
      </c>
      <c r="F13" s="222"/>
      <c r="G13" s="190"/>
      <c r="H13" s="189" t="s">
        <v>128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25">
        <f t="shared" si="0"/>
        <v>1169.595</v>
      </c>
      <c r="U13" s="226"/>
      <c r="V13" s="214">
        <f t="shared" si="1"/>
        <v>575.985</v>
      </c>
      <c r="W13" s="225">
        <f t="shared" si="2"/>
        <v>324.29999999999995</v>
      </c>
      <c r="X13" s="226"/>
      <c r="Y13" s="214">
        <f t="shared" si="3"/>
        <v>283.4842105263158</v>
      </c>
      <c r="Z13" s="225">
        <f t="shared" si="4"/>
        <v>269.31</v>
      </c>
      <c r="AA13" s="226"/>
      <c r="AB13" s="74">
        <f t="shared" si="5"/>
        <v>4.539007092198582</v>
      </c>
      <c r="AC13" s="190"/>
      <c r="AD13" s="62"/>
      <c r="AE13" s="68">
        <v>8</v>
      </c>
      <c r="AF13" s="63" t="s">
        <v>104</v>
      </c>
      <c r="AG13" s="146"/>
      <c r="AH13" s="175">
        <v>17.48</v>
      </c>
      <c r="AI13" s="175">
        <v>8.51</v>
      </c>
      <c r="AJ13" s="175">
        <v>4.91</v>
      </c>
      <c r="AK13" s="175">
        <v>4.3052631578947365</v>
      </c>
      <c r="AL13" s="176">
        <v>4.09</v>
      </c>
    </row>
    <row r="14" spans="3:38" ht="13.5">
      <c r="C14" s="94" t="s">
        <v>42</v>
      </c>
      <c r="D14" s="95">
        <v>262</v>
      </c>
      <c r="E14" s="221" t="str">
        <f>IF(D5="","",IF(D14="","",IF(AC14="","",AD14)))</f>
        <v>⑫普通（カテゴリーⅤ）～まずまず（カテゴリーⅣ）</v>
      </c>
      <c r="F14" s="222"/>
      <c r="G14" s="190"/>
      <c r="H14" s="189" t="s">
        <v>129</v>
      </c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25">
        <f t="shared" si="0"/>
        <v>1086.405</v>
      </c>
      <c r="U14" s="226"/>
      <c r="V14" s="214">
        <f t="shared" si="1"/>
        <v>543.555</v>
      </c>
      <c r="W14" s="225">
        <f t="shared" si="2"/>
        <v>295.39500000000004</v>
      </c>
      <c r="X14" s="226"/>
      <c r="Y14" s="214">
        <f t="shared" si="3"/>
        <v>257.5105263157895</v>
      </c>
      <c r="Z14" s="225">
        <f t="shared" si="4"/>
        <v>244.63500000000002</v>
      </c>
      <c r="AA14" s="226"/>
      <c r="AB14" s="74">
        <f t="shared" si="5"/>
        <v>3.7163120567375887</v>
      </c>
      <c r="AC14" s="190">
        <f>MATCH(AB14,AJ6:AJ21,-1)+1</f>
        <v>12</v>
      </c>
      <c r="AD14" s="63" t="str">
        <f>VLOOKUP(AC14,AE6:AF21,2)</f>
        <v>⑫普通（カテゴリーⅤ）～まずまず（カテゴリーⅣ）</v>
      </c>
      <c r="AE14" s="68">
        <v>9</v>
      </c>
      <c r="AF14" s="63" t="s">
        <v>105</v>
      </c>
      <c r="AG14" s="143" t="s">
        <v>95</v>
      </c>
      <c r="AH14" s="177">
        <v>16.59</v>
      </c>
      <c r="AI14" s="177">
        <v>8.17</v>
      </c>
      <c r="AJ14" s="177">
        <v>4.6</v>
      </c>
      <c r="AK14" s="177">
        <v>4.021052631578947</v>
      </c>
      <c r="AL14" s="178">
        <v>3.82</v>
      </c>
    </row>
    <row r="15" spans="3:38" ht="13.5">
      <c r="C15" s="94" t="s">
        <v>46</v>
      </c>
      <c r="D15" s="95">
        <v>240</v>
      </c>
      <c r="E15" s="221">
        <f>IF(AC15="","",AD15)</f>
      </c>
      <c r="F15" s="222"/>
      <c r="G15" s="190"/>
      <c r="H15" s="189" t="s">
        <v>130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25">
        <f t="shared" si="0"/>
        <v>1044.105</v>
      </c>
      <c r="U15" s="226"/>
      <c r="V15" s="214">
        <f t="shared" si="1"/>
        <v>527.34</v>
      </c>
      <c r="W15" s="225">
        <f t="shared" si="2"/>
        <v>280.59</v>
      </c>
      <c r="X15" s="226"/>
      <c r="Y15" s="214">
        <f t="shared" si="3"/>
        <v>244.15263157894736</v>
      </c>
      <c r="Z15" s="225">
        <f t="shared" si="4"/>
        <v>231.945</v>
      </c>
      <c r="AA15" s="226"/>
      <c r="AB15" s="74">
        <f t="shared" si="5"/>
        <v>3.404255319148936</v>
      </c>
      <c r="AC15" s="190"/>
      <c r="AD15" s="62"/>
      <c r="AE15" s="68">
        <v>10</v>
      </c>
      <c r="AF15" s="63" t="s">
        <v>106</v>
      </c>
      <c r="AG15" s="149"/>
      <c r="AH15" s="179">
        <v>15.41</v>
      </c>
      <c r="AI15" s="179">
        <v>7.71</v>
      </c>
      <c r="AJ15" s="179">
        <v>4.19</v>
      </c>
      <c r="AK15" s="179">
        <v>3.6526315789473687</v>
      </c>
      <c r="AL15" s="180">
        <v>3.47</v>
      </c>
    </row>
    <row r="16" spans="3:38" ht="13.5">
      <c r="C16" s="94" t="s">
        <v>43</v>
      </c>
      <c r="D16" s="95">
        <v>250</v>
      </c>
      <c r="E16" s="221" t="str">
        <f>IF(D5="","",IF(D16="","",IF(AC16="","",AD16)))</f>
        <v>⑪まずまず（カテゴリーⅣ）</v>
      </c>
      <c r="F16" s="222"/>
      <c r="G16" s="190"/>
      <c r="H16" s="189" t="s">
        <v>131</v>
      </c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25">
        <f t="shared" si="0"/>
        <v>960.9150000000001</v>
      </c>
      <c r="U16" s="226"/>
      <c r="V16" s="214">
        <f t="shared" si="1"/>
        <v>494.90999999999997</v>
      </c>
      <c r="W16" s="225">
        <f t="shared" si="2"/>
        <v>251.685</v>
      </c>
      <c r="X16" s="226"/>
      <c r="Y16" s="214">
        <f t="shared" si="3"/>
        <v>217.43684210526317</v>
      </c>
      <c r="Z16" s="225">
        <f t="shared" si="4"/>
        <v>206.565</v>
      </c>
      <c r="AA16" s="226"/>
      <c r="AB16" s="74">
        <f t="shared" si="5"/>
        <v>3.5460992907801416</v>
      </c>
      <c r="AC16" s="190">
        <f>MATCH(AB16,AK6:AK21,-1)+1</f>
        <v>11</v>
      </c>
      <c r="AD16" s="63" t="str">
        <f>VLOOKUP(AC16,AE6:AF21,2)</f>
        <v>⑪まずまず（カテゴリーⅣ）</v>
      </c>
      <c r="AE16" s="68">
        <v>11</v>
      </c>
      <c r="AF16" s="63" t="s">
        <v>107</v>
      </c>
      <c r="AG16" s="131" t="s">
        <v>96</v>
      </c>
      <c r="AH16" s="167">
        <v>14.81</v>
      </c>
      <c r="AI16" s="167">
        <v>7.48</v>
      </c>
      <c r="AJ16" s="167">
        <v>3.98</v>
      </c>
      <c r="AK16" s="167">
        <v>3.463157894736842</v>
      </c>
      <c r="AL16" s="168">
        <v>3.29</v>
      </c>
    </row>
    <row r="17" spans="3:38" ht="13.5">
      <c r="C17" s="94" t="s">
        <v>44</v>
      </c>
      <c r="D17" s="95">
        <v>223</v>
      </c>
      <c r="E17" s="221">
        <f>IF(AC17="","",AD17)</f>
      </c>
      <c r="F17" s="222"/>
      <c r="H17" s="189" t="s">
        <v>134</v>
      </c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25">
        <f t="shared" si="0"/>
        <v>898.17</v>
      </c>
      <c r="U17" s="226"/>
      <c r="V17" s="214">
        <f t="shared" si="1"/>
        <v>470.235</v>
      </c>
      <c r="W17" s="225">
        <f t="shared" si="2"/>
        <v>229.82999999999998</v>
      </c>
      <c r="X17" s="226"/>
      <c r="Y17" s="214">
        <f t="shared" si="3"/>
        <v>197.4</v>
      </c>
      <c r="Z17" s="225">
        <f t="shared" si="4"/>
        <v>187.53</v>
      </c>
      <c r="AA17" s="226"/>
      <c r="AB17" s="74">
        <f t="shared" si="5"/>
        <v>3.1631205673758864</v>
      </c>
      <c r="AE17" s="68">
        <v>12</v>
      </c>
      <c r="AF17" s="63" t="s">
        <v>108</v>
      </c>
      <c r="AG17" s="152"/>
      <c r="AH17" s="181">
        <v>13.63</v>
      </c>
      <c r="AI17" s="181">
        <v>7.02</v>
      </c>
      <c r="AJ17" s="181">
        <v>3.57</v>
      </c>
      <c r="AK17" s="181">
        <v>3.0842105263157897</v>
      </c>
      <c r="AL17" s="182">
        <v>2.93</v>
      </c>
    </row>
    <row r="18" spans="1:38" ht="13.5">
      <c r="A18" s="216"/>
      <c r="C18" s="94" t="s">
        <v>45</v>
      </c>
      <c r="D18" s="95">
        <v>190</v>
      </c>
      <c r="E18" s="221">
        <f>IF(AC18="","",AD18)</f>
      </c>
      <c r="F18" s="222"/>
      <c r="G18" s="190"/>
      <c r="H18" s="189" t="s">
        <v>132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25">
        <f t="shared" si="0"/>
        <v>835.425</v>
      </c>
      <c r="U18" s="226"/>
      <c r="V18" s="214">
        <f t="shared" si="1"/>
        <v>446.265</v>
      </c>
      <c r="W18" s="225">
        <f t="shared" si="2"/>
        <v>207.97500000000002</v>
      </c>
      <c r="X18" s="226"/>
      <c r="Y18" s="214">
        <f t="shared" si="3"/>
        <v>178.10526315789474</v>
      </c>
      <c r="Z18" s="225">
        <f t="shared" si="4"/>
        <v>169.2</v>
      </c>
      <c r="AA18" s="226"/>
      <c r="AB18" s="74">
        <f t="shared" si="5"/>
        <v>2.6950354609929077</v>
      </c>
      <c r="AC18" s="74"/>
      <c r="AD18" s="74"/>
      <c r="AE18" s="68">
        <v>13</v>
      </c>
      <c r="AF18" s="63" t="s">
        <v>109</v>
      </c>
      <c r="AG18" s="155"/>
      <c r="AH18" s="183">
        <v>12.74</v>
      </c>
      <c r="AI18" s="183">
        <v>6.67</v>
      </c>
      <c r="AJ18" s="183">
        <v>3.26</v>
      </c>
      <c r="AK18" s="183">
        <v>2.8000000000000003</v>
      </c>
      <c r="AL18" s="184">
        <v>2.66</v>
      </c>
    </row>
    <row r="19" spans="1:38" ht="13.5">
      <c r="A19" s="216"/>
      <c r="H19" s="189" t="s">
        <v>133</v>
      </c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25">
        <f t="shared" si="0"/>
        <v>710.64</v>
      </c>
      <c r="U19" s="226"/>
      <c r="V19" s="214">
        <f t="shared" si="1"/>
        <v>397.62</v>
      </c>
      <c r="W19" s="225">
        <f t="shared" si="2"/>
        <v>164.26500000000001</v>
      </c>
      <c r="X19" s="226"/>
      <c r="Y19" s="214">
        <f t="shared" si="3"/>
        <v>138.03157894736842</v>
      </c>
      <c r="Z19" s="225">
        <f t="shared" si="4"/>
        <v>131.13</v>
      </c>
      <c r="AA19" s="226"/>
      <c r="AE19" s="68">
        <v>14</v>
      </c>
      <c r="AF19" s="63" t="s">
        <v>110</v>
      </c>
      <c r="AG19" s="119"/>
      <c r="AH19" s="185">
        <v>11.85</v>
      </c>
      <c r="AI19" s="185">
        <v>6.33</v>
      </c>
      <c r="AJ19" s="185">
        <v>2.95</v>
      </c>
      <c r="AK19" s="185">
        <v>2.526315789473684</v>
      </c>
      <c r="AL19" s="186">
        <v>2.4</v>
      </c>
    </row>
    <row r="20" spans="13:38" ht="13.5">
      <c r="M20" s="63"/>
      <c r="AE20" s="68">
        <v>15</v>
      </c>
      <c r="AF20" s="63" t="s">
        <v>111</v>
      </c>
      <c r="AG20" s="158"/>
      <c r="AH20" s="187">
        <v>10.08</v>
      </c>
      <c r="AI20" s="187">
        <v>5.64</v>
      </c>
      <c r="AJ20" s="187">
        <v>2.33</v>
      </c>
      <c r="AK20" s="187">
        <v>1.9578947368421054</v>
      </c>
      <c r="AL20" s="188">
        <v>1.86</v>
      </c>
    </row>
    <row r="21" spans="3:39" ht="13.5">
      <c r="C21" s="63" t="s">
        <v>137</v>
      </c>
      <c r="AA21" s="97" t="s">
        <v>68</v>
      </c>
      <c r="AE21" s="201">
        <v>16</v>
      </c>
      <c r="AF21" s="202" t="s">
        <v>111</v>
      </c>
      <c r="AG21" s="202"/>
      <c r="AH21" s="203">
        <v>0</v>
      </c>
      <c r="AI21" s="203">
        <v>0</v>
      </c>
      <c r="AJ21" s="203">
        <v>0</v>
      </c>
      <c r="AK21" s="203">
        <v>0</v>
      </c>
      <c r="AL21" s="203">
        <v>0</v>
      </c>
      <c r="AM21" s="202"/>
    </row>
    <row r="22" spans="3:39" ht="17.25" customHeight="1">
      <c r="C22" s="242" t="s">
        <v>112</v>
      </c>
      <c r="D22" s="243"/>
      <c r="E22" s="243" t="s">
        <v>119</v>
      </c>
      <c r="F22" s="244" t="s">
        <v>29</v>
      </c>
      <c r="G22" s="244" t="s">
        <v>66</v>
      </c>
      <c r="H22" s="244" t="s">
        <v>67</v>
      </c>
      <c r="I22" s="245"/>
      <c r="M22" s="246" t="s">
        <v>136</v>
      </c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8"/>
      <c r="AE22" s="201"/>
      <c r="AF22" s="202"/>
      <c r="AG22" s="202"/>
      <c r="AH22" s="203"/>
      <c r="AI22" s="203"/>
      <c r="AJ22" s="203"/>
      <c r="AK22" s="203"/>
      <c r="AL22" s="203"/>
      <c r="AM22" s="202"/>
    </row>
    <row r="23" spans="1:148" s="202" customFormat="1" ht="20.25" customHeight="1">
      <c r="A23" s="215"/>
      <c r="C23" s="242"/>
      <c r="D23" s="243"/>
      <c r="E23" s="243"/>
      <c r="F23" s="244"/>
      <c r="G23" s="244"/>
      <c r="H23" s="244"/>
      <c r="I23" s="245"/>
      <c r="J23" s="197" t="s">
        <v>54</v>
      </c>
      <c r="K23" s="198"/>
      <c r="L23" s="199" t="s">
        <v>71</v>
      </c>
      <c r="M23" s="238" t="s">
        <v>56</v>
      </c>
      <c r="N23" s="239"/>
      <c r="O23" s="240"/>
      <c r="P23" s="238" t="s">
        <v>48</v>
      </c>
      <c r="Q23" s="239"/>
      <c r="R23" s="240"/>
      <c r="S23" s="238" t="s">
        <v>49</v>
      </c>
      <c r="T23" s="239"/>
      <c r="U23" s="240"/>
      <c r="V23" s="238" t="s">
        <v>50</v>
      </c>
      <c r="W23" s="239"/>
      <c r="X23" s="240"/>
      <c r="Y23" s="238" t="s">
        <v>47</v>
      </c>
      <c r="Z23" s="239"/>
      <c r="AA23" s="240"/>
      <c r="AB23" s="200"/>
      <c r="AC23" s="200"/>
      <c r="AD23" s="200"/>
      <c r="AE23" s="66"/>
      <c r="AF23" s="63"/>
      <c r="AG23" s="63"/>
      <c r="AH23" s="114"/>
      <c r="AI23" s="114"/>
      <c r="AJ23" s="114"/>
      <c r="AK23" s="114"/>
      <c r="AL23" s="114"/>
      <c r="AM23" s="63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</row>
    <row r="24" spans="1:27" ht="13.5">
      <c r="A24" s="219"/>
      <c r="C24" s="234" t="s">
        <v>30</v>
      </c>
      <c r="D24" s="235"/>
      <c r="E24" s="241" t="str">
        <f>IF(AB7="","",AD7)</f>
        <v>⑭一般（トレーニングなし）～普通（カテゴリーⅤ）</v>
      </c>
      <c r="F24" s="110" t="str">
        <f>IF(D8="","",IF(AND('疲労プロフィール【オリジナル】'!D6&gt;='疲労プロフィール【オリジナル】'!D20,'疲労プロフィール【オリジナル】'!D6&lt;='疲労プロフィール【オリジナル】'!F20),'疲労プロフィール【オリジナル】'!$B$13,IF(AND('疲労プロフィール【オリジナル】'!D6&gt;='疲労プロフィール【オリジナル】'!D21,'疲労プロフィール【オリジナル】'!D6&lt;'疲労プロフィール【オリジナル】'!D20),'疲労プロフィール【オリジナル】'!$B$14,IF(AND('疲労プロフィール【オリジナル】'!D6&gt;='疲労プロフィール【オリジナル】'!D22,'疲労プロフィール【オリジナル】'!D6&lt;'疲労プロフィール【オリジナル】'!D21),'疲労プロフィール【オリジナル】'!$B$15,IF(AND('疲労プロフィール【オリジナル】'!D6&gt;='疲労プロフィール【オリジナル】'!D23,'疲労プロフィール【オリジナル】'!D6&lt;'疲労プロフィール【オリジナル】'!D22),'疲労プロフィール【オリジナル】'!$B$16,IF(AND('疲労プロフィール【オリジナル】'!D6&gt;='疲労プロフィール【オリジナル】'!D24,'疲労プロフィール【オリジナル】'!D6&lt;'疲労プロフィール【オリジナル】'!D23),'疲労プロフィール【オリジナル】'!$B$17))))))</f>
        <v>　平均をかなり上回る</v>
      </c>
      <c r="G24" s="91" t="s">
        <v>58</v>
      </c>
      <c r="H24" s="191" t="s">
        <v>9</v>
      </c>
      <c r="I24" s="205">
        <f>IF(D8="","",D8)</f>
        <v>808</v>
      </c>
      <c r="J24" s="84" t="s">
        <v>8</v>
      </c>
      <c r="K24" s="85">
        <f>IF(D7="","",D7)</f>
        <v>845</v>
      </c>
      <c r="L24" s="194">
        <f aca="true" t="shared" si="6" ref="L24:L31">IF($D$5="","",IF(I24="","",D7/$D$5))</f>
        <v>11.98581560283688</v>
      </c>
      <c r="M24" s="80">
        <f>IF($K$24="","",IF(M34="","",$K$24*(1-M34)))</f>
        <v>380.24999999999994</v>
      </c>
      <c r="N24" s="105" t="str">
        <f>IF(M24="","","～")</f>
        <v>～</v>
      </c>
      <c r="O24" s="81">
        <f>IF($K$24="","",IF(O34="","",$K$24*(1-O34)))</f>
        <v>498.55000000000007</v>
      </c>
      <c r="P24" s="80">
        <f>IF($K$24="","",IF(P34="","",$K$24*(1-P34)))</f>
        <v>507</v>
      </c>
      <c r="Q24" s="105" t="str">
        <f>IF(P24="","","～")</f>
        <v>～</v>
      </c>
      <c r="R24" s="81">
        <f>IF($K$24="","",IF(R34="","",$K$24*(1-R34)))</f>
        <v>583.05</v>
      </c>
      <c r="S24" s="80">
        <f>IF($K$24="","",IF(S34="","",$K$24*(1-S34)))</f>
        <v>591.5</v>
      </c>
      <c r="T24" s="105" t="str">
        <f>IF(S24="","","～")</f>
        <v>～</v>
      </c>
      <c r="U24" s="81">
        <f>IF($K$24="","",IF(U34="","",$K$24*(1-U34)))</f>
        <v>659.1</v>
      </c>
      <c r="V24" s="80">
        <f>IF($K$24="","",IF(V34="","",$K$24*(1-V34)))</f>
        <v>667.5500000000001</v>
      </c>
      <c r="W24" s="105" t="str">
        <f>IF(V24="","","～")</f>
        <v>～</v>
      </c>
      <c r="X24" s="81">
        <f>IF($K$24="","",IF(X34="","",$K$24*(1-X34)))</f>
        <v>718.25</v>
      </c>
      <c r="Y24" s="75">
        <f>IF($K$24="","",IF(Y34="","",$K$24*(1-Y34)))</f>
        <v>726.7</v>
      </c>
      <c r="Z24" s="105" t="str">
        <f>IF(Y24="","","～")</f>
        <v>～</v>
      </c>
      <c r="AA24" s="81">
        <f>IF($K$24="","",IF(AA34="","",$K$24*(1-AA34)))</f>
        <v>802.75</v>
      </c>
    </row>
    <row r="25" spans="3:27" ht="13.5">
      <c r="C25" s="230"/>
      <c r="D25" s="231"/>
      <c r="E25" s="237"/>
      <c r="F25" s="110" t="str">
        <f>IF(D9="","",IF(AND('疲労プロフィール【オリジナル】'!G6&gt;='疲労プロフィール【オリジナル】'!G20,'疲労プロフィール【オリジナル】'!G6&lt;='疲労プロフィール【オリジナル】'!I20),'疲労プロフィール【オリジナル】'!$B$13,IF(AND('疲労プロフィール【オリジナル】'!G6&gt;='疲労プロフィール【オリジナル】'!G21,'疲労プロフィール【オリジナル】'!G6&lt;'疲労プロフィール【オリジナル】'!G20),'疲労プロフィール【オリジナル】'!$B$14,IF(AND('疲労プロフィール【オリジナル】'!G6&gt;='疲労プロフィール【オリジナル】'!G22,'疲労プロフィール【オリジナル】'!G6&lt;'疲労プロフィール【オリジナル】'!G21),'疲労プロフィール【オリジナル】'!$B$15,IF(AND('疲労プロフィール【オリジナル】'!G6&gt;='疲労プロフィール【オリジナル】'!G23,'疲労プロフィール【オリジナル】'!G6&lt;'疲労プロフィール【オリジナル】'!G22),'疲労プロフィール【オリジナル】'!$B$16,IF(AND('疲労プロフィール【オリジナル】'!G6&gt;='疲労プロフィール【オリジナル】'!G24,'疲労プロフィール【オリジナル】'!G6&lt;'疲労プロフィール【オリジナル】'!G23),'疲労プロフィール【オリジナル】'!$B$17))))))</f>
        <v>　平均をかなり上回る</v>
      </c>
      <c r="G25" s="91" t="s">
        <v>59</v>
      </c>
      <c r="H25" s="192" t="s">
        <v>10</v>
      </c>
      <c r="I25" s="205">
        <f>IF(D9="","",D9)</f>
        <v>786</v>
      </c>
      <c r="J25" s="84" t="s">
        <v>8</v>
      </c>
      <c r="K25" s="85">
        <f>IF(D7="","",D7)</f>
        <v>845</v>
      </c>
      <c r="L25" s="194">
        <f t="shared" si="6"/>
        <v>11.460992907801419</v>
      </c>
      <c r="M25" s="80">
        <f>IF($K$25="","",IF(M35="","",$K$25*(1-M35)))</f>
        <v>211.25</v>
      </c>
      <c r="N25" s="105" t="str">
        <f aca="true" t="shared" si="7" ref="N25:N31">IF(M25="","","～")</f>
        <v>～</v>
      </c>
      <c r="O25" s="81">
        <f>IF($K$25="","",IF(O35="","",$K$25*(1-O35)))</f>
        <v>329.55</v>
      </c>
      <c r="P25" s="80">
        <f>IF($K$25="","",IF(P35="","",$K$25*(1-P35)))</f>
        <v>338</v>
      </c>
      <c r="Q25" s="105" t="str">
        <f aca="true" t="shared" si="8" ref="Q25:Q31">IF(P25="","","～")</f>
        <v>～</v>
      </c>
      <c r="R25" s="81">
        <f>IF($K$25="","",IF(R35="","",$K$25*(1-R35)))</f>
        <v>447.85</v>
      </c>
      <c r="S25" s="80">
        <f>IF($K$25="","",IF(S35="","",$K$25*(1-S35)))</f>
        <v>456.3</v>
      </c>
      <c r="T25" s="105" t="str">
        <f aca="true" t="shared" si="9" ref="T25:T31">IF(S25="","","～")</f>
        <v>～</v>
      </c>
      <c r="U25" s="81">
        <f>IF($K$25="","",IF(U35="","",$K$25*(1-U35)))</f>
        <v>549.25</v>
      </c>
      <c r="V25" s="80">
        <f>IF($K$25="","",IF(V35="","",$K$25*(1-V35)))</f>
        <v>557.6999999999999</v>
      </c>
      <c r="W25" s="105" t="str">
        <f aca="true" t="shared" si="10" ref="W25:W31">IF(V25="","","～")</f>
        <v>～</v>
      </c>
      <c r="X25" s="81">
        <f>IF($K$25="","",IF(X35="","",$K$25*(1-X35)))</f>
        <v>676</v>
      </c>
      <c r="Y25" s="75">
        <f>IF($K$25="","",IF(Y35="","",$K$25*(1-Y35)))</f>
        <v>684.45</v>
      </c>
      <c r="Z25" s="105" t="str">
        <f aca="true" t="shared" si="11" ref="Z25:Z31">IF(Y25="","","～")</f>
        <v>～</v>
      </c>
      <c r="AA25" s="81">
        <f>IF($K$25="","",IF(AA35="","",$K$25*(1-AA35)))</f>
        <v>777.4</v>
      </c>
    </row>
    <row r="26" spans="3:27" ht="13.5">
      <c r="C26" s="232" t="s">
        <v>31</v>
      </c>
      <c r="D26" s="233"/>
      <c r="E26" s="236" t="str">
        <f>IF(AB11="","",AD11)</f>
        <v>⑭一般（トレーニングなし）～普通（カテゴリーⅤ）</v>
      </c>
      <c r="F26" s="111" t="str">
        <f>IF(D11="","",IF(AND('疲労プロフィール【オリジナル】'!K6&gt;='疲労プロフィール【オリジナル】'!K20,'疲労プロフィール【オリジナル】'!K6&lt;='疲労プロフィール【オリジナル】'!M20),'疲労プロフィール【オリジナル】'!$B$13,IF(AND('疲労プロフィール【オリジナル】'!K6&gt;='疲労プロフィール【オリジナル】'!K21,'疲労プロフィール【オリジナル】'!K6&lt;'疲労プロフィール【オリジナル】'!K20),'疲労プロフィール【オリジナル】'!$B$14,IF(AND('疲労プロフィール【オリジナル】'!K6&gt;='疲労プロフィール【オリジナル】'!K22,'疲労プロフィール【オリジナル】'!K6&lt;'疲労プロフィール【オリジナル】'!K21),'疲労プロフィール【オリジナル】'!$B$15,IF(AND('疲労プロフィール【オリジナル】'!K6&gt;='疲労プロフィール【オリジナル】'!K23,'疲労プロフィール【オリジナル】'!K6&lt;'疲労プロフィール【オリジナル】'!K22),'疲労プロフィール【オリジナル】'!$B$16,IF(AND('疲労プロフィール【オリジナル】'!K6&gt;='疲労プロフィール【オリジナル】'!K24,'疲労プロフィール【オリジナル】'!K6&lt;'疲労プロフィール【オリジナル】'!K23),'疲労プロフィール【オリジナル】'!$B$17))))))</f>
        <v>　平均をかなり上回る</v>
      </c>
      <c r="G26" s="92" t="s">
        <v>60</v>
      </c>
      <c r="H26" s="191" t="s">
        <v>12</v>
      </c>
      <c r="I26" s="206">
        <f>IF(D11="","",D11)</f>
        <v>450</v>
      </c>
      <c r="J26" s="86" t="s">
        <v>11</v>
      </c>
      <c r="K26" s="87">
        <f>IF(D10="","",D10)</f>
        <v>480</v>
      </c>
      <c r="L26" s="195">
        <f t="shared" si="6"/>
        <v>11.148936170212766</v>
      </c>
      <c r="M26" s="82">
        <f>IF($K$26="","",IF(M36="","",$K$26*(1-M36)))</f>
        <v>264</v>
      </c>
      <c r="N26" s="106" t="str">
        <f t="shared" si="7"/>
        <v>～</v>
      </c>
      <c r="O26" s="77">
        <f>IF($K$26="","",IF(O36="","",$K$26*(1-O36)))</f>
        <v>331.2</v>
      </c>
      <c r="P26" s="82">
        <f>IF($K$26="","",IF(P36="","",$K$26*(1-P36)))</f>
        <v>336</v>
      </c>
      <c r="Q26" s="106" t="str">
        <f t="shared" si="8"/>
        <v>～</v>
      </c>
      <c r="R26" s="77">
        <f>IF($K$26="","",IF(R36="","",$K$26*(1-R36)))</f>
        <v>360</v>
      </c>
      <c r="S26" s="82">
        <f>IF($K$26="","",IF(S36="","",$K$26*(1-S36)))</f>
        <v>364.8</v>
      </c>
      <c r="T26" s="106" t="str">
        <f t="shared" si="9"/>
        <v>～</v>
      </c>
      <c r="U26" s="77">
        <f>IF($K$26="","",IF(U36="","",$K$26*(1-U36)))</f>
        <v>379.20000000000005</v>
      </c>
      <c r="V26" s="82">
        <f>IF($K$26="","",IF(V36="","",$K$26*(1-V36)))</f>
        <v>384</v>
      </c>
      <c r="W26" s="106" t="str">
        <f t="shared" si="10"/>
        <v>～</v>
      </c>
      <c r="X26" s="77">
        <f>IF($K$26="","",IF(X36="","",$K$26*(1-X36)))</f>
        <v>432</v>
      </c>
      <c r="Y26" s="76">
        <f>IF($K$26="","",IF(Y36="","",$K$26*(1-Y36)))</f>
        <v>436.8</v>
      </c>
      <c r="Z26" s="106" t="str">
        <f t="shared" si="11"/>
        <v>～</v>
      </c>
      <c r="AA26" s="77">
        <f>IF($K$26="","",IF(AA36="","",$K$26*(1-AA36)))</f>
        <v>456</v>
      </c>
    </row>
    <row r="27" spans="3:27" ht="13.5">
      <c r="C27" s="230"/>
      <c r="D27" s="231"/>
      <c r="E27" s="237"/>
      <c r="F27" s="112" t="str">
        <f>IF(D12="","",IF(AND('疲労プロフィール【オリジナル】'!N6&gt;='疲労プロフィール【オリジナル】'!N20,'疲労プロフィール【オリジナル】'!N6&lt;='疲労プロフィール【オリジナル】'!P20),'疲労プロフィール【オリジナル】'!$B$13,IF(AND('疲労プロフィール【オリジナル】'!N6&gt;='疲労プロフィール【オリジナル】'!N21,'疲労プロフィール【オリジナル】'!N6&lt;'疲労プロフィール【オリジナル】'!N20),'疲労プロフィール【オリジナル】'!$B$14,IF(AND('疲労プロフィール【オリジナル】'!N6&gt;='疲労プロフィール【オリジナル】'!N22,'疲労プロフィール【オリジナル】'!N6&lt;'疲労プロフィール【オリジナル】'!N21),'疲労プロフィール【オリジナル】'!$B$15,IF(AND('疲労プロフィール【オリジナル】'!N6&gt;='疲労プロフィール【オリジナル】'!N23,'疲労プロフィール【オリジナル】'!N6&lt;'疲労プロフィール【オリジナル】'!N22),'疲労プロフィール【オリジナル】'!$B$16,IF(AND('疲労プロフィール【オリジナル】'!N6&gt;='疲労プロフィール【オリジナル】'!N24,'疲労プロフィール【オリジナル】'!N6&lt;'疲労プロフィール【オリジナル】'!N23),'疲労プロフィール【オリジナル】'!$B$17))))))</f>
        <v>　平均以上</v>
      </c>
      <c r="G27" s="93" t="s">
        <v>61</v>
      </c>
      <c r="H27" s="193" t="s">
        <v>13</v>
      </c>
      <c r="I27" s="207">
        <f>IF(D12="","",D12)</f>
        <v>380</v>
      </c>
      <c r="J27" s="88" t="s">
        <v>11</v>
      </c>
      <c r="K27" s="89">
        <f>IF(D10="","",D10)</f>
        <v>480</v>
      </c>
      <c r="L27" s="196">
        <f t="shared" si="6"/>
        <v>6.808510638297872</v>
      </c>
      <c r="M27" s="83">
        <f>IF($K$27="","",IF(M37="","",$K$27*(1-M37)))</f>
        <v>144.00000000000003</v>
      </c>
      <c r="N27" s="107" t="str">
        <f t="shared" si="7"/>
        <v>～</v>
      </c>
      <c r="O27" s="79">
        <f>IF($K$27="","",IF(O37="","",$K$27*(1-O37)))</f>
        <v>240</v>
      </c>
      <c r="P27" s="83">
        <f>IF($K$27="","",IF(P37="","",$K$27*(1-P37)))</f>
        <v>240</v>
      </c>
      <c r="Q27" s="107" t="str">
        <f t="shared" si="8"/>
        <v>～</v>
      </c>
      <c r="R27" s="79">
        <f>IF($K$27="","",IF(R37="","",$K$27*(1-R37)))</f>
        <v>307.2</v>
      </c>
      <c r="S27" s="83">
        <f>IF($K$27="","",IF(S37="","",$K$27*(1-S37)))</f>
        <v>312</v>
      </c>
      <c r="T27" s="107" t="str">
        <f t="shared" si="9"/>
        <v>～</v>
      </c>
      <c r="U27" s="79">
        <f>IF($K$27="","",IF(U37="","",$K$27*(1-U37)))</f>
        <v>369.6</v>
      </c>
      <c r="V27" s="83">
        <f>IF($K$27="","",IF(V37="","",$K$27*(1-V37)))</f>
        <v>374.40000000000003</v>
      </c>
      <c r="W27" s="107" t="str">
        <f t="shared" si="10"/>
        <v>～</v>
      </c>
      <c r="X27" s="79">
        <f>IF($K$27="","",IF(X37="","",$K$27*(1-X37)))</f>
        <v>408</v>
      </c>
      <c r="Y27" s="78">
        <f>IF($K$27="","",IF(Y37="","",$K$27*(1-Y37)))</f>
        <v>412.8</v>
      </c>
      <c r="Z27" s="107" t="str">
        <f t="shared" si="11"/>
        <v>～</v>
      </c>
      <c r="AA27" s="79">
        <f>IF($K$27="","",IF(AA37="","",$K$27*(1-AA37)))</f>
        <v>441.6</v>
      </c>
    </row>
    <row r="28" spans="3:27" ht="13.5">
      <c r="C28" s="232" t="s">
        <v>32</v>
      </c>
      <c r="D28" s="233"/>
      <c r="E28" s="236" t="str">
        <f>IF(AB14="","",AD14)</f>
        <v>⑫普通（カテゴリーⅤ）～まずまず（カテゴリーⅣ）</v>
      </c>
      <c r="F28" s="111" t="str">
        <f>IF(D14="","",IF(AND('疲労プロフィール【オリジナル】'!R6&gt;='疲労プロフィール【オリジナル】'!R20,'疲労プロフィール【オリジナル】'!R6&lt;='疲労プロフィール【オリジナル】'!T20),'疲労プロフィール【オリジナル】'!$B$13,IF(AND('疲労プロフィール【オリジナル】'!R6&gt;='疲労プロフィール【オリジナル】'!R21,'疲労プロフィール【オリジナル】'!R6&lt;'疲労プロフィール【オリジナル】'!R20),'疲労プロフィール【オリジナル】'!$B$14,IF(AND('疲労プロフィール【オリジナル】'!R6&gt;='疲労プロフィール【オリジナル】'!R22,'疲労プロフィール【オリジナル】'!R6&lt;'疲労プロフィール【オリジナル】'!R21),'疲労プロフィール【オリジナル】'!$B$15,IF(AND('疲労プロフィール【オリジナル】'!R6&gt;='疲労プロフィール【オリジナル】'!R23,'疲労プロフィール【オリジナル】'!R6&lt;'疲労プロフィール【オリジナル】'!R22),'疲労プロフィール【オリジナル】'!$B$16,IF(AND('疲労プロフィール【オリジナル】'!R6&gt;='疲労プロフィール【オリジナル】'!R24,'疲労プロフィール【オリジナル】'!R6&lt;'疲労プロフィール【オリジナル】'!R23),'疲労プロフィール【オリジナル】'!$B$17))))))</f>
        <v>　平均以下</v>
      </c>
      <c r="G28" s="92" t="s">
        <v>62</v>
      </c>
      <c r="H28" s="191" t="s">
        <v>15</v>
      </c>
      <c r="I28" s="206">
        <f>IF(D14="","",D14)</f>
        <v>262</v>
      </c>
      <c r="J28" s="86" t="s">
        <v>14</v>
      </c>
      <c r="K28" s="87">
        <f>IF(D13="","",D13)</f>
        <v>320</v>
      </c>
      <c r="L28" s="195">
        <f t="shared" si="6"/>
        <v>6.382978723404255</v>
      </c>
      <c r="M28" s="82">
        <f>IF($K$28="","",IF(M38="","",$K$28*(1-M39)))</f>
      </c>
      <c r="N28" s="106">
        <f t="shared" si="7"/>
      </c>
      <c r="O28" s="77">
        <f>IF($K$28="","",IF(O38="","",$K$28*(1-O39)))</f>
      </c>
      <c r="P28" s="82">
        <f>IF($K$28="","",IF(P38="","",$K$28*(1-P38)))</f>
        <v>256</v>
      </c>
      <c r="Q28" s="106" t="str">
        <f t="shared" si="8"/>
        <v>～</v>
      </c>
      <c r="R28" s="77">
        <f>IF($K$28="","",IF(R38="","",$K$28*(1-R38)))</f>
        <v>272</v>
      </c>
      <c r="S28" s="82">
        <f>IF($K$28="","",IF(S38="","",$K$28*(1-S38)))</f>
        <v>275.2</v>
      </c>
      <c r="T28" s="106" t="str">
        <f t="shared" si="9"/>
        <v>～</v>
      </c>
      <c r="U28" s="77">
        <f>IF($K$28="","",IF(U38="","",$K$28*(1-U38)))</f>
        <v>294.40000000000003</v>
      </c>
      <c r="V28" s="82">
        <f>IF($K$28="","",IF(V38="","",$K$28*(1-V38)))</f>
        <v>297.59999999999997</v>
      </c>
      <c r="W28" s="106" t="str">
        <f t="shared" si="10"/>
        <v>～</v>
      </c>
      <c r="X28" s="77">
        <f>IF($K$28="","",IF(X38="","",$K$28*(1-X38)))</f>
        <v>307.2</v>
      </c>
      <c r="Y28" s="76">
        <f>IF($K$28="","",IF(Y38="","",$K$28*(1-Y39)))</f>
      </c>
      <c r="Z28" s="106">
        <f t="shared" si="11"/>
      </c>
      <c r="AA28" s="77">
        <f>IF($K$28="","",IF(AA38="","",$K$28*(1-AA39)))</f>
      </c>
    </row>
    <row r="29" spans="3:27" ht="13.5">
      <c r="C29" s="230"/>
      <c r="D29" s="231"/>
      <c r="E29" s="237"/>
      <c r="F29" s="112" t="str">
        <f>IF(D15="","",IF(AND('疲労プロフィール【オリジナル】'!U6&gt;='疲労プロフィール【オリジナル】'!U20,'疲労プロフィール【オリジナル】'!U6&lt;='疲労プロフィール【オリジナル】'!W20),'疲労プロフィール【オリジナル】'!$B$13,IF(AND('疲労プロフィール【オリジナル】'!U6&gt;='疲労プロフィール【オリジナル】'!U21,'疲労プロフィール【オリジナル】'!U6&lt;'疲労プロフィール【オリジナル】'!U20),'疲労プロフィール【オリジナル】'!$B$14,IF(AND('疲労プロフィール【オリジナル】'!U6&gt;='疲労プロフィール【オリジナル】'!U22,'疲労プロフィール【オリジナル】'!U6&lt;'疲労プロフィール【オリジナル】'!U21),'疲労プロフィール【オリジナル】'!$B$15,IF(AND('疲労プロフィール【オリジナル】'!U6&gt;='疲労プロフィール【オリジナル】'!U23,'疲労プロフィール【オリジナル】'!U6&lt;'疲労プロフィール【オリジナル】'!U22),'疲労プロフィール【オリジナル】'!$B$16,IF(AND('疲労プロフィール【オリジナル】'!U6&gt;='疲労プロフィール【オリジナル】'!U24,'疲労プロフィール【オリジナル】'!U6&lt;'疲労プロフィール【オリジナル】'!U23),'疲労プロフィール【オリジナル】'!$B$17))))))</f>
        <v>　平均以下</v>
      </c>
      <c r="G29" s="93" t="s">
        <v>63</v>
      </c>
      <c r="H29" s="193" t="s">
        <v>16</v>
      </c>
      <c r="I29" s="207">
        <f>IF(D15="","",D15)</f>
        <v>240</v>
      </c>
      <c r="J29" s="88" t="s">
        <v>14</v>
      </c>
      <c r="K29" s="89">
        <f>IF(D13="","",D13)</f>
        <v>320</v>
      </c>
      <c r="L29" s="196">
        <f t="shared" si="6"/>
        <v>5.390070921985815</v>
      </c>
      <c r="M29" s="83">
        <f>IF($K$29="","",IF(M39="","",$K$29*(1-M39)))</f>
      </c>
      <c r="N29" s="107">
        <f t="shared" si="7"/>
      </c>
      <c r="O29" s="79">
        <f>IF($K$29="","",IF(O39="","",$K$29*(1-O39)))</f>
      </c>
      <c r="P29" s="83">
        <f>IF($K$29="","",IF(P39="","",$K$29*(1-P39)))</f>
        <v>224</v>
      </c>
      <c r="Q29" s="107" t="str">
        <f t="shared" si="8"/>
        <v>～</v>
      </c>
      <c r="R29" s="79">
        <f>IF($K$29="","",IF(R39="","",$K$29*(1-R39)))</f>
        <v>243.2</v>
      </c>
      <c r="S29" s="83">
        <f>IF($K$29="","",IF(S39="","",$K$29*(1-S39)))</f>
        <v>246.4</v>
      </c>
      <c r="T29" s="107" t="str">
        <f t="shared" si="9"/>
        <v>～</v>
      </c>
      <c r="U29" s="79">
        <f>IF($K$29="","",IF(U39="","",$K$29*(1-U39)))</f>
        <v>262.40000000000003</v>
      </c>
      <c r="V29" s="83">
        <f>IF($K$29="","",IF(V39="","",$K$29*(1-V39)))</f>
        <v>265.59999999999997</v>
      </c>
      <c r="W29" s="107" t="str">
        <f t="shared" si="10"/>
        <v>～</v>
      </c>
      <c r="X29" s="79">
        <f>IF($K$29="","",IF(X39="","",$K$29*(1-X39)))</f>
        <v>288</v>
      </c>
      <c r="Y29" s="78">
        <f>IF($K$29="","",IF(Y39="","",$K$29*(1-Y39)))</f>
      </c>
      <c r="Z29" s="107">
        <f t="shared" si="11"/>
      </c>
      <c r="AA29" s="79">
        <f>IF($K$29="","",IF(AA39="","",$K$29*(1-AA39)))</f>
      </c>
    </row>
    <row r="30" spans="3:27" ht="13.5">
      <c r="C30" s="232" t="s">
        <v>33</v>
      </c>
      <c r="D30" s="233"/>
      <c r="E30" s="236" t="str">
        <f>IF(AB16="","",AD16)</f>
        <v>⑪まずまず（カテゴリーⅣ）</v>
      </c>
      <c r="F30" s="110" t="str">
        <f>IF(D17="","",IF(AND('疲労プロフィール【オリジナル】'!Y6&lt;='疲労プロフィール【オリジナル】'!AA20),'疲労プロフィール【オリジナル】'!$B$13,IF(AND('疲労プロフィール【オリジナル】'!Y6&gt;='疲労プロフィール【オリジナル】'!Y21,'疲労プロフィール【オリジナル】'!Y6&lt;'疲労プロフィール【オリジナル】'!Y20),'疲労プロフィール【オリジナル】'!$B$14,IF(AND('疲労プロフィール【オリジナル】'!Y6&gt;='疲労プロフィール【オリジナル】'!Y22,'疲労プロフィール【オリジナル】'!Y6&lt;'疲労プロフィール【オリジナル】'!Y21),'疲労プロフィール【オリジナル】'!$B$15,IF(AND('疲労プロフィール【オリジナル】'!Y6&gt;='疲労プロフィール【オリジナル】'!Y23,'疲労プロフィール【オリジナル】'!Y6&lt;'疲労プロフィール【オリジナル】'!Y22),'疲労プロフィール【オリジナル】'!$B$16,IF(AND('疲労プロフィール【オリジナル】'!Y6&gt;='疲労プロフィール【オリジナル】'!Y24,'疲労プロフィール【オリジナル】'!Y6&lt;'疲労プロフィール【オリジナル】'!Y23),'疲労プロフィール【オリジナル】'!$B$17))))))</f>
        <v>　平均以下</v>
      </c>
      <c r="G30" s="91" t="s">
        <v>64</v>
      </c>
      <c r="H30" s="192" t="s">
        <v>52</v>
      </c>
      <c r="I30" s="205">
        <f>IF(D17="","",D17)</f>
        <v>223</v>
      </c>
      <c r="J30" s="84" t="s">
        <v>55</v>
      </c>
      <c r="K30" s="85">
        <f>IF(D16="","",D16)</f>
        <v>250</v>
      </c>
      <c r="L30" s="194">
        <f t="shared" si="6"/>
        <v>4.539007092198582</v>
      </c>
      <c r="M30" s="80">
        <f>IF($K$30="","",IF(M40="","",$K$30*(1-M40)))</f>
      </c>
      <c r="N30" s="105">
        <f t="shared" si="7"/>
      </c>
      <c r="O30" s="81">
        <f>IF($K$30="","",IF(O40="","",$K$30*(1-O40)))</f>
      </c>
      <c r="P30" s="80">
        <f>IF($K$30="","",IF(P40="","",$K$30*(1-P40)))</f>
        <v>222.5</v>
      </c>
      <c r="Q30" s="105" t="str">
        <f t="shared" si="8"/>
        <v>～</v>
      </c>
      <c r="R30" s="81">
        <f>IF($K$30="","",IF(R40="","",$K$30*(1-R40)))</f>
        <v>232.49999999999997</v>
      </c>
      <c r="S30" s="80">
        <f>IF($K$30="","",IF(S40="","",$K$30*(1-S40)))</f>
        <v>235</v>
      </c>
      <c r="T30" s="105" t="str">
        <f t="shared" si="9"/>
        <v>～</v>
      </c>
      <c r="U30" s="81">
        <f>IF($K$30="","",IF(U40="","",$K$30*(1-U40)))</f>
        <v>240</v>
      </c>
      <c r="V30" s="80">
        <f>IF($K$30="","",IF(V40="","",$K$30*(1-V40)))</f>
        <v>240</v>
      </c>
      <c r="W30" s="105" t="str">
        <f t="shared" si="10"/>
        <v>～</v>
      </c>
      <c r="X30" s="81">
        <f>IF($K$30="","",IF(X40="","",$K$30*(1-X40)))</f>
        <v>245</v>
      </c>
      <c r="Y30" s="75">
        <f>IF($K$30="","",IF(Y40="","",$K$30*(1-Y40)))</f>
      </c>
      <c r="Z30" s="105">
        <f t="shared" si="11"/>
      </c>
      <c r="AA30" s="81">
        <f>IF($K$30="","",IF(AA40="","",$K$30*(1-AA40)))</f>
      </c>
    </row>
    <row r="31" spans="3:27" ht="13.5">
      <c r="C31" s="230"/>
      <c r="D31" s="231"/>
      <c r="E31" s="237"/>
      <c r="F31" s="112" t="str">
        <f>IF(D18="","",IF(AND('疲労プロフィール【オリジナル】'!AB6&gt;='疲労プロフィール【オリジナル】'!AB20,'疲労プロフィール【オリジナル】'!AB6&lt;='疲労プロフィール【オリジナル】'!AD20),'疲労プロフィール【オリジナル】'!$B$13,IF(AND('疲労プロフィール【オリジナル】'!AB6&gt;='疲労プロフィール【オリジナル】'!AB21,'疲労プロフィール【オリジナル】'!AB6&lt;'疲労プロフィール【オリジナル】'!AB20),'疲労プロフィール【オリジナル】'!$B$14,IF(AND('疲労プロフィール【オリジナル】'!AB6&gt;='疲労プロフィール【オリジナル】'!AB22,'疲労プロフィール【オリジナル】'!AB6&lt;'疲労プロフィール【オリジナル】'!AB21),'疲労プロフィール【オリジナル】'!$B$15,IF(AND('疲労プロフィール【オリジナル】'!AB6&gt;='疲労プロフィール【オリジナル】'!AB23,'疲労プロフィール【オリジナル】'!AB6&lt;'疲労プロフィール【オリジナル】'!AB22),'疲労プロフィール【オリジナル】'!$B$16,IF(AND('疲労プロフィール【オリジナル】'!AB6&gt;='疲労プロフィール【オリジナル】'!AB24,'疲労プロフィール【オリジナル】'!AB6&lt;'疲労プロフィール【オリジナル】'!AB23),'疲労プロフィール【オリジナル】'!$B$17))))))</f>
        <v>　平均以下</v>
      </c>
      <c r="G31" s="93" t="s">
        <v>65</v>
      </c>
      <c r="H31" s="193" t="s">
        <v>53</v>
      </c>
      <c r="I31" s="207">
        <f>IF(D18="","",D18)</f>
        <v>190</v>
      </c>
      <c r="J31" s="88" t="s">
        <v>55</v>
      </c>
      <c r="K31" s="89">
        <f>IF(D16="","",D16)</f>
        <v>250</v>
      </c>
      <c r="L31" s="196">
        <f t="shared" si="6"/>
        <v>3.7163120567375887</v>
      </c>
      <c r="M31" s="83">
        <f>IF($K$31="","",IF(M41="","",$K$31*(1-M41)))</f>
      </c>
      <c r="N31" s="107">
        <f t="shared" si="7"/>
      </c>
      <c r="O31" s="79">
        <f>IF($K$31="","",IF(O41="","",$K$31*(1-O41)))</f>
      </c>
      <c r="P31" s="83">
        <f>IF($K$31="","",IF(P41="","",$K$31*(1-P41)))</f>
        <v>187.5</v>
      </c>
      <c r="Q31" s="107" t="str">
        <f t="shared" si="8"/>
        <v>～</v>
      </c>
      <c r="R31" s="79">
        <f>IF($K$31="","",IF(R41="","",$K$31*(1-R41)))</f>
        <v>212.5</v>
      </c>
      <c r="S31" s="83">
        <f>IF($K$31="","",IF(S41="","",$K$31*(1-S41)))</f>
        <v>215</v>
      </c>
      <c r="T31" s="107" t="str">
        <f t="shared" si="9"/>
        <v>～</v>
      </c>
      <c r="U31" s="79">
        <f>IF($K$31="","",IF(U41="","",$K$31*(1-U41)))</f>
        <v>230</v>
      </c>
      <c r="V31" s="83">
        <f>IF($K$31="","",IF(V41="","",$K$31*(1-V41)))</f>
        <v>232.49999999999997</v>
      </c>
      <c r="W31" s="107" t="str">
        <f t="shared" si="10"/>
        <v>～</v>
      </c>
      <c r="X31" s="79">
        <f>IF($K$31="","",IF(X41="","",$K$31*(1-X41)))</f>
        <v>237.5</v>
      </c>
      <c r="Y31" s="78">
        <f>IF($K$31="","",IF(Y41="","",$K$31*(1-Y41)))</f>
      </c>
      <c r="Z31" s="107">
        <f t="shared" si="11"/>
      </c>
      <c r="AA31" s="79">
        <f>IF($K$31="","",IF(AA41="","",$K$31*(1-AA41)))</f>
      </c>
    </row>
    <row r="32" ht="25.5" customHeight="1">
      <c r="AE32" s="70"/>
    </row>
    <row r="33" spans="11:31" ht="13.5" customHeight="1" hidden="1">
      <c r="K33" s="63" t="s">
        <v>51</v>
      </c>
      <c r="M33" s="69" t="s">
        <v>56</v>
      </c>
      <c r="N33" s="64"/>
      <c r="O33" s="69"/>
      <c r="P33" s="69" t="s">
        <v>48</v>
      </c>
      <c r="Q33" s="64"/>
      <c r="R33" s="69"/>
      <c r="S33" s="69" t="s">
        <v>49</v>
      </c>
      <c r="T33" s="64"/>
      <c r="U33" s="69"/>
      <c r="V33" s="69" t="s">
        <v>50</v>
      </c>
      <c r="W33" s="64"/>
      <c r="X33" s="69"/>
      <c r="Y33" s="69" t="s">
        <v>47</v>
      </c>
      <c r="Z33" s="64"/>
      <c r="AA33" s="69"/>
      <c r="AB33" s="70"/>
      <c r="AC33" s="70"/>
      <c r="AD33" s="70"/>
      <c r="AE33" s="70"/>
    </row>
    <row r="34" spans="11:31" ht="13.5" customHeight="1" hidden="1">
      <c r="K34" s="63" t="s">
        <v>9</v>
      </c>
      <c r="M34" s="71">
        <v>0.55</v>
      </c>
      <c r="N34" s="108"/>
      <c r="O34" s="71">
        <f>'疲労プロフィール【オリジナル】'!D20</f>
        <v>0.41</v>
      </c>
      <c r="P34" s="72">
        <f>'疲労プロフィール【オリジナル】'!F21</f>
        <v>0.4</v>
      </c>
      <c r="Q34" s="109"/>
      <c r="R34" s="72">
        <f>'疲労プロフィール【オリジナル】'!D21</f>
        <v>0.31</v>
      </c>
      <c r="S34" s="72">
        <f>'疲労プロフィール【オリジナル】'!F22</f>
        <v>0.3</v>
      </c>
      <c r="T34" s="109"/>
      <c r="U34" s="72">
        <f>'疲労プロフィール【オリジナル】'!D22</f>
        <v>0.22</v>
      </c>
      <c r="V34" s="72">
        <f>'疲労プロフィール【オリジナル】'!F23</f>
        <v>0.21</v>
      </c>
      <c r="W34" s="109"/>
      <c r="X34" s="72">
        <f>'疲労プロフィール【オリジナル】'!D23</f>
        <v>0.15</v>
      </c>
      <c r="Y34" s="72">
        <f>'疲労プロフィール【オリジナル】'!F24</f>
        <v>0.14</v>
      </c>
      <c r="Z34" s="109"/>
      <c r="AA34" s="72">
        <v>0.05</v>
      </c>
      <c r="AB34" s="70"/>
      <c r="AC34" s="70"/>
      <c r="AD34" s="70"/>
      <c r="AE34" s="73"/>
    </row>
    <row r="35" spans="11:31" ht="13.5" customHeight="1" hidden="1">
      <c r="K35" s="63" t="s">
        <v>10</v>
      </c>
      <c r="M35" s="71">
        <v>0.75</v>
      </c>
      <c r="N35" s="108"/>
      <c r="O35" s="71">
        <f>'疲労プロフィール【オリジナル】'!G20</f>
        <v>0.61</v>
      </c>
      <c r="P35" s="72">
        <f>'疲労プロフィール【オリジナル】'!I21</f>
        <v>0.6</v>
      </c>
      <c r="Q35" s="109"/>
      <c r="R35" s="72">
        <f>'疲労プロフィール【オリジナル】'!G21</f>
        <v>0.47</v>
      </c>
      <c r="S35" s="72">
        <f>'疲労プロフィール【オリジナル】'!I22</f>
        <v>0.46</v>
      </c>
      <c r="T35" s="109"/>
      <c r="U35" s="72">
        <f>'疲労プロフィール【オリジナル】'!G22</f>
        <v>0.35</v>
      </c>
      <c r="V35" s="72">
        <f>'疲労プロフィール【オリジナル】'!I23</f>
        <v>0.34</v>
      </c>
      <c r="W35" s="109"/>
      <c r="X35" s="72">
        <f>'疲労プロフィール【オリジナル】'!G23</f>
        <v>0.2</v>
      </c>
      <c r="Y35" s="72">
        <f>'疲労プロフィール【オリジナル】'!I24</f>
        <v>0.19</v>
      </c>
      <c r="Z35" s="109"/>
      <c r="AA35" s="72">
        <v>0.08</v>
      </c>
      <c r="AB35" s="73"/>
      <c r="AC35" s="73"/>
      <c r="AD35" s="73"/>
      <c r="AE35" s="73"/>
    </row>
    <row r="36" spans="11:31" ht="13.5" customHeight="1" hidden="1">
      <c r="K36" s="63" t="s">
        <v>12</v>
      </c>
      <c r="M36" s="71">
        <v>0.45</v>
      </c>
      <c r="N36" s="108"/>
      <c r="O36" s="71">
        <f>'疲労プロフィール【オリジナル】'!K20</f>
        <v>0.31</v>
      </c>
      <c r="P36" s="72">
        <f>'疲労プロフィール【オリジナル】'!M21</f>
        <v>0.3</v>
      </c>
      <c r="Q36" s="109"/>
      <c r="R36" s="72">
        <f>'疲労プロフィール【オリジナル】'!K21</f>
        <v>0.25</v>
      </c>
      <c r="S36" s="72">
        <f>'疲労プロフィール【オリジナル】'!M22</f>
        <v>0.24</v>
      </c>
      <c r="T36" s="109"/>
      <c r="U36" s="72">
        <f>'疲労プロフィール【オリジナル】'!K22</f>
        <v>0.21</v>
      </c>
      <c r="V36" s="72">
        <f>'疲労プロフィール【オリジナル】'!M23</f>
        <v>0.2</v>
      </c>
      <c r="W36" s="109"/>
      <c r="X36" s="72">
        <f>'疲労プロフィール【オリジナル】'!K23</f>
        <v>0.1</v>
      </c>
      <c r="Y36" s="72">
        <f>'疲労プロフィール【オリジナル】'!M24</f>
        <v>0.09</v>
      </c>
      <c r="Z36" s="109"/>
      <c r="AA36" s="72">
        <v>0.05</v>
      </c>
      <c r="AB36" s="73"/>
      <c r="AC36" s="73"/>
      <c r="AD36" s="73"/>
      <c r="AE36" s="73"/>
    </row>
    <row r="37" spans="11:31" ht="13.5" customHeight="1" hidden="1">
      <c r="K37" s="63" t="s">
        <v>13</v>
      </c>
      <c r="M37" s="71">
        <v>0.7</v>
      </c>
      <c r="N37" s="108"/>
      <c r="O37" s="71">
        <f>'疲労プロフィール【オリジナル】'!N20</f>
        <v>0.5</v>
      </c>
      <c r="P37" s="72">
        <f>'疲労プロフィール【オリジナル】'!P21</f>
        <v>0.5</v>
      </c>
      <c r="Q37" s="109"/>
      <c r="R37" s="72">
        <f>'疲労プロフィール【オリジナル】'!N21</f>
        <v>0.36</v>
      </c>
      <c r="S37" s="72">
        <f>'疲労プロフィール【オリジナル】'!P22</f>
        <v>0.35</v>
      </c>
      <c r="T37" s="109"/>
      <c r="U37" s="72">
        <f>'疲労プロフィール【オリジナル】'!N22</f>
        <v>0.23</v>
      </c>
      <c r="V37" s="72">
        <f>'疲労プロフィール【オリジナル】'!P23</f>
        <v>0.22</v>
      </c>
      <c r="W37" s="109"/>
      <c r="X37" s="72">
        <f>'疲労プロフィール【オリジナル】'!N23</f>
        <v>0.15</v>
      </c>
      <c r="Y37" s="72">
        <f>'疲労プロフィール【オリジナル】'!P24</f>
        <v>0.14</v>
      </c>
      <c r="Z37" s="109"/>
      <c r="AA37" s="72">
        <v>0.08</v>
      </c>
      <c r="AB37" s="73"/>
      <c r="AC37" s="73"/>
      <c r="AD37" s="73"/>
      <c r="AE37" s="73"/>
    </row>
    <row r="38" spans="11:31" ht="13.5" customHeight="1" hidden="1">
      <c r="K38" s="63" t="s">
        <v>15</v>
      </c>
      <c r="M38" s="72"/>
      <c r="N38" s="109"/>
      <c r="O38" s="72"/>
      <c r="P38" s="72">
        <v>0.2</v>
      </c>
      <c r="Q38" s="109"/>
      <c r="R38" s="72">
        <f>'疲労プロフィール【オリジナル】'!R21</f>
        <v>0.15</v>
      </c>
      <c r="S38" s="72">
        <f>'疲労プロフィール【オリジナル】'!T22</f>
        <v>0.14</v>
      </c>
      <c r="T38" s="109"/>
      <c r="U38" s="72">
        <f>'疲労プロフィール【オリジナル】'!R22</f>
        <v>0.08</v>
      </c>
      <c r="V38" s="72">
        <f>'疲労プロフィール【オリジナル】'!T23</f>
        <v>0.07</v>
      </c>
      <c r="W38" s="109"/>
      <c r="X38" s="72">
        <v>0.04</v>
      </c>
      <c r="Y38" s="72"/>
      <c r="Z38" s="109"/>
      <c r="AA38" s="72"/>
      <c r="AB38" s="73"/>
      <c r="AC38" s="73"/>
      <c r="AD38" s="73"/>
      <c r="AE38" s="73"/>
    </row>
    <row r="39" spans="11:31" ht="13.5" customHeight="1" hidden="1">
      <c r="K39" s="63" t="s">
        <v>16</v>
      </c>
      <c r="M39" s="72"/>
      <c r="N39" s="109"/>
      <c r="O39" s="72"/>
      <c r="P39" s="72">
        <v>0.3</v>
      </c>
      <c r="Q39" s="109"/>
      <c r="R39" s="72">
        <f>'疲労プロフィール【オリジナル】'!U21</f>
        <v>0.24</v>
      </c>
      <c r="S39" s="72">
        <f>'疲労プロフィール【オリジナル】'!W22</f>
        <v>0.23</v>
      </c>
      <c r="T39" s="109"/>
      <c r="U39" s="72">
        <f>'疲労プロフィール【オリジナル】'!U22</f>
        <v>0.18</v>
      </c>
      <c r="V39" s="72">
        <f>'疲労プロフィール【オリジナル】'!W23</f>
        <v>0.17</v>
      </c>
      <c r="W39" s="109"/>
      <c r="X39" s="72">
        <v>0.1</v>
      </c>
      <c r="Y39" s="72"/>
      <c r="Z39" s="109"/>
      <c r="AA39" s="72"/>
      <c r="AB39" s="73"/>
      <c r="AC39" s="73"/>
      <c r="AD39" s="73"/>
      <c r="AE39" s="70"/>
    </row>
    <row r="40" spans="11:31" ht="13.5" customHeight="1" hidden="1">
      <c r="K40" s="63" t="s">
        <v>52</v>
      </c>
      <c r="M40" s="72"/>
      <c r="N40" s="109"/>
      <c r="O40" s="72"/>
      <c r="P40" s="72">
        <v>0.11</v>
      </c>
      <c r="Q40" s="109"/>
      <c r="R40" s="72">
        <f>'疲労プロフィール【オリジナル】'!Y21</f>
        <v>0.07</v>
      </c>
      <c r="S40" s="72">
        <f>'疲労プロフィール【オリジナル】'!AA22</f>
        <v>0.06</v>
      </c>
      <c r="T40" s="109"/>
      <c r="U40" s="72">
        <f>'疲労プロフィール【オリジナル】'!Y22</f>
        <v>0.04</v>
      </c>
      <c r="V40" s="72">
        <f>'疲労プロフィール【オリジナル】'!AA23</f>
        <v>0.04</v>
      </c>
      <c r="W40" s="109"/>
      <c r="X40" s="72">
        <v>0.02</v>
      </c>
      <c r="Y40" s="72"/>
      <c r="Z40" s="109"/>
      <c r="AA40" s="72"/>
      <c r="AB40" s="70"/>
      <c r="AC40" s="70"/>
      <c r="AD40" s="70"/>
      <c r="AE40" s="70"/>
    </row>
    <row r="41" spans="11:30" ht="13.5" customHeight="1" hidden="1">
      <c r="K41" s="63" t="s">
        <v>53</v>
      </c>
      <c r="M41" s="72"/>
      <c r="N41" s="109"/>
      <c r="O41" s="72"/>
      <c r="P41" s="72">
        <v>0.25</v>
      </c>
      <c r="Q41" s="109"/>
      <c r="R41" s="72">
        <f>'疲労プロフィール【オリジナル】'!AB21</f>
        <v>0.15</v>
      </c>
      <c r="S41" s="72">
        <f>'疲労プロフィール【オリジナル】'!AD22</f>
        <v>0.14</v>
      </c>
      <c r="T41" s="109"/>
      <c r="U41" s="72">
        <f>'疲労プロフィール【オリジナル】'!AB22</f>
        <v>0.08</v>
      </c>
      <c r="V41" s="72">
        <f>'疲労プロフィール【オリジナル】'!AD23</f>
        <v>0.07</v>
      </c>
      <c r="W41" s="109"/>
      <c r="X41" s="72">
        <v>0.05</v>
      </c>
      <c r="Y41" s="72"/>
      <c r="Z41" s="109"/>
      <c r="AA41" s="72"/>
      <c r="AB41" s="70"/>
      <c r="AC41" s="70"/>
      <c r="AD41" s="70"/>
    </row>
    <row r="42" spans="13:27" ht="13.5" customHeight="1" hidden="1">
      <c r="M42" s="63"/>
      <c r="AA42" s="63"/>
    </row>
    <row r="43" spans="8:38" s="215" customFormat="1" ht="13.5">
      <c r="H43" s="216"/>
      <c r="N43" s="105"/>
      <c r="O43" s="75"/>
      <c r="P43" s="75"/>
      <c r="Q43" s="105"/>
      <c r="R43" s="75"/>
      <c r="S43" s="75"/>
      <c r="T43" s="105"/>
      <c r="U43" s="75"/>
      <c r="V43" s="75"/>
      <c r="W43" s="105"/>
      <c r="X43" s="75"/>
      <c r="Y43" s="75"/>
      <c r="Z43" s="105"/>
      <c r="AA43" s="75"/>
      <c r="AB43" s="220"/>
      <c r="AC43" s="220"/>
      <c r="AD43" s="220"/>
      <c r="AE43" s="220"/>
      <c r="AH43" s="218"/>
      <c r="AI43" s="218"/>
      <c r="AJ43" s="218"/>
      <c r="AK43" s="218"/>
      <c r="AL43" s="218"/>
    </row>
    <row r="44" spans="8:38" s="215" customFormat="1" ht="13.5">
      <c r="H44" s="216"/>
      <c r="M44" s="75"/>
      <c r="N44" s="105"/>
      <c r="O44" s="75"/>
      <c r="P44" s="75"/>
      <c r="Q44" s="105"/>
      <c r="R44" s="75"/>
      <c r="S44" s="75"/>
      <c r="T44" s="105"/>
      <c r="U44" s="75"/>
      <c r="V44" s="75"/>
      <c r="W44" s="105"/>
      <c r="X44" s="75"/>
      <c r="Y44" s="75"/>
      <c r="Z44" s="105"/>
      <c r="AA44" s="75"/>
      <c r="AB44" s="220"/>
      <c r="AC44" s="220"/>
      <c r="AD44" s="220"/>
      <c r="AE44" s="220"/>
      <c r="AH44" s="218"/>
      <c r="AI44" s="218"/>
      <c r="AJ44" s="218"/>
      <c r="AK44" s="218"/>
      <c r="AL44" s="218"/>
    </row>
    <row r="45" spans="8:38" s="215" customFormat="1" ht="13.5">
      <c r="H45" s="216"/>
      <c r="M45" s="75"/>
      <c r="N45" s="105"/>
      <c r="O45" s="75"/>
      <c r="P45" s="75"/>
      <c r="Q45" s="105"/>
      <c r="R45" s="75"/>
      <c r="S45" s="75"/>
      <c r="T45" s="105"/>
      <c r="U45" s="75"/>
      <c r="V45" s="75"/>
      <c r="W45" s="105"/>
      <c r="X45" s="75"/>
      <c r="Y45" s="75"/>
      <c r="Z45" s="105"/>
      <c r="AA45" s="75"/>
      <c r="AB45" s="220"/>
      <c r="AC45" s="220"/>
      <c r="AD45" s="220"/>
      <c r="AE45" s="220"/>
      <c r="AH45" s="218"/>
      <c r="AI45" s="218"/>
      <c r="AJ45" s="218"/>
      <c r="AK45" s="218"/>
      <c r="AL45" s="218"/>
    </row>
    <row r="46" spans="8:38" s="215" customFormat="1" ht="13.5">
      <c r="H46" s="216"/>
      <c r="M46" s="75"/>
      <c r="N46" s="105"/>
      <c r="O46" s="75"/>
      <c r="P46" s="75"/>
      <c r="Q46" s="105"/>
      <c r="R46" s="75"/>
      <c r="S46" s="75"/>
      <c r="T46" s="105"/>
      <c r="U46" s="75"/>
      <c r="V46" s="75"/>
      <c r="W46" s="105"/>
      <c r="X46" s="75"/>
      <c r="Y46" s="75"/>
      <c r="Z46" s="105"/>
      <c r="AA46" s="75"/>
      <c r="AB46" s="220"/>
      <c r="AC46" s="220"/>
      <c r="AD46" s="220"/>
      <c r="AE46" s="220"/>
      <c r="AH46" s="218"/>
      <c r="AI46" s="218"/>
      <c r="AJ46" s="218"/>
      <c r="AK46" s="218"/>
      <c r="AL46" s="218"/>
    </row>
    <row r="47" spans="8:38" s="215" customFormat="1" ht="13.5">
      <c r="H47" s="216"/>
      <c r="M47" s="75"/>
      <c r="N47" s="105"/>
      <c r="O47" s="75"/>
      <c r="P47" s="75"/>
      <c r="Q47" s="105"/>
      <c r="R47" s="75"/>
      <c r="S47" s="75"/>
      <c r="T47" s="105"/>
      <c r="U47" s="75"/>
      <c r="V47" s="75"/>
      <c r="W47" s="105"/>
      <c r="X47" s="75"/>
      <c r="Y47" s="75"/>
      <c r="Z47" s="105"/>
      <c r="AA47" s="75"/>
      <c r="AB47" s="220"/>
      <c r="AC47" s="220"/>
      <c r="AD47" s="220"/>
      <c r="AE47" s="220"/>
      <c r="AH47" s="218"/>
      <c r="AI47" s="218"/>
      <c r="AJ47" s="218"/>
      <c r="AK47" s="218"/>
      <c r="AL47" s="218"/>
    </row>
    <row r="48" spans="8:38" s="215" customFormat="1" ht="13.5">
      <c r="H48" s="216"/>
      <c r="M48" s="75"/>
      <c r="N48" s="105"/>
      <c r="O48" s="75"/>
      <c r="P48" s="75"/>
      <c r="Q48" s="105"/>
      <c r="R48" s="75"/>
      <c r="S48" s="75"/>
      <c r="T48" s="105"/>
      <c r="U48" s="75"/>
      <c r="V48" s="75"/>
      <c r="W48" s="105"/>
      <c r="X48" s="75"/>
      <c r="Y48" s="75"/>
      <c r="Z48" s="105"/>
      <c r="AA48" s="75"/>
      <c r="AB48" s="220"/>
      <c r="AC48" s="220"/>
      <c r="AD48" s="220"/>
      <c r="AE48" s="220"/>
      <c r="AH48" s="218"/>
      <c r="AI48" s="218"/>
      <c r="AJ48" s="218"/>
      <c r="AK48" s="218"/>
      <c r="AL48" s="218"/>
    </row>
    <row r="49" spans="8:38" s="215" customFormat="1" ht="13.5">
      <c r="H49" s="216"/>
      <c r="M49" s="75"/>
      <c r="N49" s="105"/>
      <c r="O49" s="75"/>
      <c r="P49" s="75"/>
      <c r="Q49" s="105"/>
      <c r="R49" s="75"/>
      <c r="S49" s="75"/>
      <c r="T49" s="105"/>
      <c r="U49" s="75"/>
      <c r="V49" s="75"/>
      <c r="W49" s="105"/>
      <c r="X49" s="75"/>
      <c r="Y49" s="75"/>
      <c r="Z49" s="105"/>
      <c r="AA49" s="75"/>
      <c r="AB49" s="220"/>
      <c r="AC49" s="220"/>
      <c r="AD49" s="220"/>
      <c r="AE49" s="220"/>
      <c r="AH49" s="218"/>
      <c r="AI49" s="218"/>
      <c r="AJ49" s="218"/>
      <c r="AK49" s="218"/>
      <c r="AL49" s="218"/>
    </row>
    <row r="50" spans="8:38" s="215" customFormat="1" ht="13.5">
      <c r="H50" s="216"/>
      <c r="M50" s="75"/>
      <c r="N50" s="105"/>
      <c r="O50" s="75"/>
      <c r="P50" s="75"/>
      <c r="Q50" s="105"/>
      <c r="R50" s="75"/>
      <c r="S50" s="75"/>
      <c r="T50" s="105"/>
      <c r="U50" s="75"/>
      <c r="V50" s="75"/>
      <c r="W50" s="105"/>
      <c r="X50" s="75"/>
      <c r="Y50" s="75"/>
      <c r="Z50" s="105"/>
      <c r="AA50" s="75"/>
      <c r="AB50" s="220"/>
      <c r="AC50" s="220"/>
      <c r="AD50" s="220"/>
      <c r="AE50" s="220"/>
      <c r="AH50" s="218"/>
      <c r="AI50" s="218"/>
      <c r="AJ50" s="218"/>
      <c r="AK50" s="218"/>
      <c r="AL50" s="218"/>
    </row>
    <row r="51" spans="8:38" s="215" customFormat="1" ht="13.5">
      <c r="H51" s="216"/>
      <c r="M51" s="75"/>
      <c r="N51" s="105"/>
      <c r="O51" s="75"/>
      <c r="P51" s="75"/>
      <c r="Q51" s="105"/>
      <c r="R51" s="75"/>
      <c r="S51" s="75"/>
      <c r="T51" s="105"/>
      <c r="U51" s="75"/>
      <c r="V51" s="75"/>
      <c r="W51" s="105"/>
      <c r="X51" s="75"/>
      <c r="Y51" s="75"/>
      <c r="Z51" s="105"/>
      <c r="AA51" s="75"/>
      <c r="AB51" s="220"/>
      <c r="AC51" s="220"/>
      <c r="AD51" s="220"/>
      <c r="AE51" s="220"/>
      <c r="AH51" s="218"/>
      <c r="AI51" s="218"/>
      <c r="AJ51" s="218"/>
      <c r="AK51" s="218"/>
      <c r="AL51" s="218"/>
    </row>
    <row r="52" spans="8:38" s="215" customFormat="1" ht="13.5">
      <c r="H52" s="216"/>
      <c r="M52" s="75"/>
      <c r="N52" s="105"/>
      <c r="O52" s="75"/>
      <c r="P52" s="75"/>
      <c r="Q52" s="105"/>
      <c r="R52" s="75"/>
      <c r="S52" s="75"/>
      <c r="T52" s="105"/>
      <c r="U52" s="75"/>
      <c r="V52" s="75"/>
      <c r="W52" s="105"/>
      <c r="X52" s="75"/>
      <c r="Y52" s="75"/>
      <c r="Z52" s="105"/>
      <c r="AA52" s="75"/>
      <c r="AB52" s="220"/>
      <c r="AC52" s="220"/>
      <c r="AD52" s="220"/>
      <c r="AE52" s="220"/>
      <c r="AH52" s="218"/>
      <c r="AI52" s="218"/>
      <c r="AJ52" s="218"/>
      <c r="AK52" s="218"/>
      <c r="AL52" s="218"/>
    </row>
    <row r="53" spans="8:38" s="215" customFormat="1" ht="13.5">
      <c r="H53" s="216"/>
      <c r="M53" s="75"/>
      <c r="N53" s="105"/>
      <c r="O53" s="75"/>
      <c r="P53" s="75"/>
      <c r="Q53" s="105"/>
      <c r="R53" s="75"/>
      <c r="S53" s="75"/>
      <c r="T53" s="105"/>
      <c r="U53" s="75"/>
      <c r="V53" s="75"/>
      <c r="W53" s="105"/>
      <c r="X53" s="75"/>
      <c r="Y53" s="75"/>
      <c r="Z53" s="105"/>
      <c r="AA53" s="75"/>
      <c r="AB53" s="220"/>
      <c r="AC53" s="220"/>
      <c r="AD53" s="220"/>
      <c r="AE53" s="220"/>
      <c r="AH53" s="218"/>
      <c r="AI53" s="218"/>
      <c r="AJ53" s="218"/>
      <c r="AK53" s="218"/>
      <c r="AL53" s="218"/>
    </row>
    <row r="54" spans="8:38" s="215" customFormat="1" ht="13.5">
      <c r="H54" s="216"/>
      <c r="M54" s="75"/>
      <c r="N54" s="105"/>
      <c r="O54" s="75"/>
      <c r="P54" s="75"/>
      <c r="Q54" s="105"/>
      <c r="R54" s="75"/>
      <c r="S54" s="75"/>
      <c r="T54" s="105"/>
      <c r="U54" s="75"/>
      <c r="V54" s="75"/>
      <c r="W54" s="105"/>
      <c r="X54" s="75"/>
      <c r="Y54" s="75"/>
      <c r="Z54" s="105"/>
      <c r="AA54" s="75"/>
      <c r="AB54" s="220"/>
      <c r="AC54" s="220"/>
      <c r="AD54" s="220"/>
      <c r="AE54" s="220"/>
      <c r="AH54" s="218"/>
      <c r="AI54" s="218"/>
      <c r="AJ54" s="218"/>
      <c r="AK54" s="218"/>
      <c r="AL54" s="218"/>
    </row>
    <row r="55" spans="8:38" s="215" customFormat="1" ht="13.5">
      <c r="H55" s="216"/>
      <c r="M55" s="75"/>
      <c r="N55" s="105"/>
      <c r="O55" s="75"/>
      <c r="P55" s="75"/>
      <c r="Q55" s="105"/>
      <c r="R55" s="75"/>
      <c r="S55" s="75"/>
      <c r="T55" s="105"/>
      <c r="U55" s="75"/>
      <c r="V55" s="75"/>
      <c r="W55" s="105"/>
      <c r="X55" s="75"/>
      <c r="Y55" s="75"/>
      <c r="Z55" s="105"/>
      <c r="AA55" s="75"/>
      <c r="AB55" s="220"/>
      <c r="AC55" s="220"/>
      <c r="AD55" s="220"/>
      <c r="AE55" s="220"/>
      <c r="AH55" s="218"/>
      <c r="AI55" s="218"/>
      <c r="AJ55" s="218"/>
      <c r="AK55" s="218"/>
      <c r="AL55" s="218"/>
    </row>
    <row r="56" spans="8:38" s="215" customFormat="1" ht="13.5">
      <c r="H56" s="216"/>
      <c r="M56" s="75"/>
      <c r="N56" s="105"/>
      <c r="O56" s="75"/>
      <c r="P56" s="75"/>
      <c r="Q56" s="105"/>
      <c r="R56" s="75"/>
      <c r="S56" s="75"/>
      <c r="T56" s="105"/>
      <c r="U56" s="75"/>
      <c r="V56" s="75"/>
      <c r="W56" s="105"/>
      <c r="X56" s="75"/>
      <c r="Y56" s="75"/>
      <c r="Z56" s="105"/>
      <c r="AA56" s="75"/>
      <c r="AB56" s="220"/>
      <c r="AC56" s="220"/>
      <c r="AD56" s="220"/>
      <c r="AE56" s="220"/>
      <c r="AH56" s="218"/>
      <c r="AI56" s="218"/>
      <c r="AJ56" s="218"/>
      <c r="AK56" s="218"/>
      <c r="AL56" s="218"/>
    </row>
    <row r="57" spans="8:38" s="215" customFormat="1" ht="13.5">
      <c r="H57" s="216"/>
      <c r="M57" s="75"/>
      <c r="N57" s="105"/>
      <c r="O57" s="75"/>
      <c r="P57" s="75"/>
      <c r="Q57" s="105"/>
      <c r="R57" s="75"/>
      <c r="S57" s="75"/>
      <c r="T57" s="105"/>
      <c r="U57" s="75"/>
      <c r="V57" s="75"/>
      <c r="W57" s="105"/>
      <c r="X57" s="75"/>
      <c r="Y57" s="75"/>
      <c r="Z57" s="105"/>
      <c r="AA57" s="75"/>
      <c r="AB57" s="220"/>
      <c r="AC57" s="220"/>
      <c r="AD57" s="220"/>
      <c r="AE57" s="220"/>
      <c r="AH57" s="218"/>
      <c r="AI57" s="218"/>
      <c r="AJ57" s="218"/>
      <c r="AK57" s="218"/>
      <c r="AL57" s="218"/>
    </row>
    <row r="58" spans="8:38" s="215" customFormat="1" ht="13.5">
      <c r="H58" s="216"/>
      <c r="M58" s="75"/>
      <c r="N58" s="105"/>
      <c r="O58" s="75"/>
      <c r="P58" s="75"/>
      <c r="Q58" s="105"/>
      <c r="R58" s="75"/>
      <c r="S58" s="75"/>
      <c r="T58" s="105"/>
      <c r="U58" s="75"/>
      <c r="V58" s="75"/>
      <c r="W58" s="105"/>
      <c r="X58" s="75"/>
      <c r="Y58" s="75"/>
      <c r="Z58" s="105"/>
      <c r="AA58" s="75"/>
      <c r="AB58" s="220"/>
      <c r="AC58" s="220"/>
      <c r="AD58" s="220"/>
      <c r="AE58" s="220"/>
      <c r="AH58" s="218"/>
      <c r="AI58" s="218"/>
      <c r="AJ58" s="218"/>
      <c r="AK58" s="218"/>
      <c r="AL58" s="218"/>
    </row>
    <row r="59" spans="8:38" s="215" customFormat="1" ht="13.5">
      <c r="H59" s="216"/>
      <c r="M59" s="75"/>
      <c r="N59" s="105"/>
      <c r="O59" s="75"/>
      <c r="P59" s="75"/>
      <c r="Q59" s="105"/>
      <c r="R59" s="75"/>
      <c r="S59" s="75"/>
      <c r="T59" s="105"/>
      <c r="U59" s="75"/>
      <c r="V59" s="75"/>
      <c r="W59" s="105"/>
      <c r="X59" s="75"/>
      <c r="Y59" s="75"/>
      <c r="Z59" s="105"/>
      <c r="AA59" s="75"/>
      <c r="AB59" s="220"/>
      <c r="AC59" s="220"/>
      <c r="AD59" s="220"/>
      <c r="AE59" s="220"/>
      <c r="AH59" s="218"/>
      <c r="AI59" s="218"/>
      <c r="AJ59" s="218"/>
      <c r="AK59" s="218"/>
      <c r="AL59" s="218"/>
    </row>
    <row r="60" spans="8:38" s="215" customFormat="1" ht="13.5">
      <c r="H60" s="216"/>
      <c r="M60" s="75"/>
      <c r="N60" s="105"/>
      <c r="O60" s="75"/>
      <c r="P60" s="75"/>
      <c r="Q60" s="105"/>
      <c r="R60" s="75"/>
      <c r="S60" s="75"/>
      <c r="T60" s="105"/>
      <c r="U60" s="75"/>
      <c r="V60" s="75"/>
      <c r="W60" s="105"/>
      <c r="X60" s="75"/>
      <c r="Y60" s="75"/>
      <c r="Z60" s="105"/>
      <c r="AA60" s="75"/>
      <c r="AB60" s="220"/>
      <c r="AC60" s="220"/>
      <c r="AD60" s="220"/>
      <c r="AE60" s="220"/>
      <c r="AH60" s="218"/>
      <c r="AI60" s="218"/>
      <c r="AJ60" s="218"/>
      <c r="AK60" s="218"/>
      <c r="AL60" s="218"/>
    </row>
    <row r="61" spans="8:38" s="215" customFormat="1" ht="13.5">
      <c r="H61" s="216"/>
      <c r="M61" s="75"/>
      <c r="N61" s="105"/>
      <c r="O61" s="75"/>
      <c r="P61" s="75"/>
      <c r="Q61" s="105"/>
      <c r="R61" s="75"/>
      <c r="S61" s="75"/>
      <c r="T61" s="105"/>
      <c r="U61" s="75"/>
      <c r="V61" s="75"/>
      <c r="W61" s="105"/>
      <c r="X61" s="75"/>
      <c r="Y61" s="75"/>
      <c r="Z61" s="105"/>
      <c r="AA61" s="75"/>
      <c r="AB61" s="220"/>
      <c r="AC61" s="220"/>
      <c r="AD61" s="220"/>
      <c r="AE61" s="220"/>
      <c r="AH61" s="218"/>
      <c r="AI61" s="218"/>
      <c r="AJ61" s="218"/>
      <c r="AK61" s="218"/>
      <c r="AL61" s="218"/>
    </row>
    <row r="62" spans="8:38" s="215" customFormat="1" ht="13.5">
      <c r="H62" s="216"/>
      <c r="M62" s="75"/>
      <c r="N62" s="105"/>
      <c r="O62" s="75"/>
      <c r="P62" s="75"/>
      <c r="Q62" s="105"/>
      <c r="R62" s="75"/>
      <c r="S62" s="75"/>
      <c r="T62" s="105"/>
      <c r="U62" s="75"/>
      <c r="V62" s="75"/>
      <c r="W62" s="105"/>
      <c r="X62" s="75"/>
      <c r="Y62" s="75"/>
      <c r="Z62" s="105"/>
      <c r="AA62" s="75"/>
      <c r="AB62" s="220"/>
      <c r="AC62" s="220"/>
      <c r="AD62" s="220"/>
      <c r="AE62" s="220"/>
      <c r="AH62" s="218"/>
      <c r="AI62" s="218"/>
      <c r="AJ62" s="218"/>
      <c r="AK62" s="218"/>
      <c r="AL62" s="218"/>
    </row>
    <row r="63" spans="8:38" s="215" customFormat="1" ht="13.5">
      <c r="H63" s="216"/>
      <c r="M63" s="75"/>
      <c r="N63" s="105"/>
      <c r="O63" s="75"/>
      <c r="P63" s="75"/>
      <c r="Q63" s="105"/>
      <c r="R63" s="75"/>
      <c r="S63" s="75"/>
      <c r="T63" s="105"/>
      <c r="U63" s="75"/>
      <c r="V63" s="75"/>
      <c r="W63" s="105"/>
      <c r="X63" s="75"/>
      <c r="Y63" s="75"/>
      <c r="Z63" s="105"/>
      <c r="AA63" s="75"/>
      <c r="AB63" s="220"/>
      <c r="AC63" s="220"/>
      <c r="AD63" s="220"/>
      <c r="AE63" s="220"/>
      <c r="AH63" s="218"/>
      <c r="AI63" s="218"/>
      <c r="AJ63" s="218"/>
      <c r="AK63" s="218"/>
      <c r="AL63" s="218"/>
    </row>
    <row r="64" spans="8:38" s="215" customFormat="1" ht="13.5">
      <c r="H64" s="216"/>
      <c r="M64" s="75"/>
      <c r="N64" s="105"/>
      <c r="O64" s="75"/>
      <c r="P64" s="75"/>
      <c r="Q64" s="105"/>
      <c r="R64" s="75"/>
      <c r="S64" s="75"/>
      <c r="T64" s="105"/>
      <c r="U64" s="75"/>
      <c r="V64" s="75"/>
      <c r="W64" s="105"/>
      <c r="X64" s="75"/>
      <c r="Y64" s="75"/>
      <c r="Z64" s="105"/>
      <c r="AA64" s="75"/>
      <c r="AB64" s="220"/>
      <c r="AC64" s="220"/>
      <c r="AD64" s="220"/>
      <c r="AE64" s="220"/>
      <c r="AH64" s="218"/>
      <c r="AI64" s="218"/>
      <c r="AJ64" s="218"/>
      <c r="AK64" s="218"/>
      <c r="AL64" s="218"/>
    </row>
    <row r="65" spans="8:38" s="215" customFormat="1" ht="13.5">
      <c r="H65" s="216"/>
      <c r="M65" s="75"/>
      <c r="N65" s="105"/>
      <c r="O65" s="75"/>
      <c r="P65" s="75"/>
      <c r="Q65" s="105"/>
      <c r="R65" s="75"/>
      <c r="S65" s="75"/>
      <c r="T65" s="105"/>
      <c r="U65" s="75"/>
      <c r="V65" s="75"/>
      <c r="W65" s="105"/>
      <c r="X65" s="75"/>
      <c r="Y65" s="75"/>
      <c r="Z65" s="105"/>
      <c r="AA65" s="75"/>
      <c r="AB65" s="220"/>
      <c r="AC65" s="220"/>
      <c r="AD65" s="220"/>
      <c r="AE65" s="220"/>
      <c r="AH65" s="218"/>
      <c r="AI65" s="218"/>
      <c r="AJ65" s="218"/>
      <c r="AK65" s="218"/>
      <c r="AL65" s="218"/>
    </row>
    <row r="66" spans="8:38" s="215" customFormat="1" ht="13.5">
      <c r="H66" s="216"/>
      <c r="M66" s="75"/>
      <c r="N66" s="105"/>
      <c r="O66" s="75"/>
      <c r="P66" s="75"/>
      <c r="Q66" s="105"/>
      <c r="R66" s="75"/>
      <c r="S66" s="75"/>
      <c r="T66" s="105"/>
      <c r="U66" s="75"/>
      <c r="V66" s="75"/>
      <c r="W66" s="105"/>
      <c r="X66" s="75"/>
      <c r="Y66" s="75"/>
      <c r="Z66" s="105"/>
      <c r="AA66" s="75"/>
      <c r="AB66" s="220"/>
      <c r="AC66" s="220"/>
      <c r="AD66" s="220"/>
      <c r="AE66" s="220"/>
      <c r="AH66" s="218"/>
      <c r="AI66" s="218"/>
      <c r="AJ66" s="218"/>
      <c r="AK66" s="218"/>
      <c r="AL66" s="218"/>
    </row>
    <row r="67" spans="8:38" s="215" customFormat="1" ht="13.5">
      <c r="H67" s="216"/>
      <c r="M67" s="75"/>
      <c r="N67" s="105"/>
      <c r="O67" s="75"/>
      <c r="P67" s="75"/>
      <c r="Q67" s="105"/>
      <c r="R67" s="75"/>
      <c r="S67" s="75"/>
      <c r="T67" s="105"/>
      <c r="U67" s="75"/>
      <c r="V67" s="75"/>
      <c r="W67" s="105"/>
      <c r="X67" s="75"/>
      <c r="Y67" s="75"/>
      <c r="Z67" s="105"/>
      <c r="AA67" s="75"/>
      <c r="AB67" s="220"/>
      <c r="AC67" s="220"/>
      <c r="AD67" s="220"/>
      <c r="AE67" s="220"/>
      <c r="AH67" s="218"/>
      <c r="AI67" s="218"/>
      <c r="AJ67" s="218"/>
      <c r="AK67" s="218"/>
      <c r="AL67" s="218"/>
    </row>
    <row r="68" spans="8:38" s="215" customFormat="1" ht="13.5">
      <c r="H68" s="216"/>
      <c r="M68" s="75"/>
      <c r="N68" s="105"/>
      <c r="O68" s="75"/>
      <c r="P68" s="75"/>
      <c r="Q68" s="105"/>
      <c r="R68" s="75"/>
      <c r="S68" s="75"/>
      <c r="T68" s="105"/>
      <c r="U68" s="75"/>
      <c r="V68" s="75"/>
      <c r="W68" s="105"/>
      <c r="X68" s="75"/>
      <c r="Y68" s="75"/>
      <c r="Z68" s="105"/>
      <c r="AA68" s="75"/>
      <c r="AB68" s="220"/>
      <c r="AC68" s="220"/>
      <c r="AD68" s="220"/>
      <c r="AE68" s="220"/>
      <c r="AH68" s="218"/>
      <c r="AI68" s="218"/>
      <c r="AJ68" s="218"/>
      <c r="AK68" s="218"/>
      <c r="AL68" s="218"/>
    </row>
    <row r="69" spans="8:38" s="215" customFormat="1" ht="13.5">
      <c r="H69" s="216"/>
      <c r="M69" s="75"/>
      <c r="N69" s="105"/>
      <c r="O69" s="75"/>
      <c r="P69" s="75"/>
      <c r="Q69" s="105"/>
      <c r="R69" s="75"/>
      <c r="S69" s="75"/>
      <c r="T69" s="105"/>
      <c r="U69" s="75"/>
      <c r="V69" s="75"/>
      <c r="W69" s="105"/>
      <c r="X69" s="75"/>
      <c r="Y69" s="75"/>
      <c r="Z69" s="105"/>
      <c r="AA69" s="75"/>
      <c r="AB69" s="220"/>
      <c r="AC69" s="220"/>
      <c r="AD69" s="220"/>
      <c r="AE69" s="220"/>
      <c r="AH69" s="218"/>
      <c r="AI69" s="218"/>
      <c r="AJ69" s="218"/>
      <c r="AK69" s="218"/>
      <c r="AL69" s="218"/>
    </row>
    <row r="70" spans="8:38" s="215" customFormat="1" ht="13.5">
      <c r="H70" s="216"/>
      <c r="M70" s="75"/>
      <c r="N70" s="105"/>
      <c r="O70" s="75"/>
      <c r="P70" s="75"/>
      <c r="Q70" s="105"/>
      <c r="R70" s="75"/>
      <c r="S70" s="75"/>
      <c r="T70" s="105"/>
      <c r="U70" s="75"/>
      <c r="V70" s="75"/>
      <c r="W70" s="105"/>
      <c r="X70" s="75"/>
      <c r="Y70" s="75"/>
      <c r="Z70" s="105"/>
      <c r="AA70" s="75"/>
      <c r="AB70" s="220"/>
      <c r="AC70" s="220"/>
      <c r="AD70" s="220"/>
      <c r="AE70" s="220"/>
      <c r="AH70" s="218"/>
      <c r="AI70" s="218"/>
      <c r="AJ70" s="218"/>
      <c r="AK70" s="218"/>
      <c r="AL70" s="218"/>
    </row>
    <row r="71" spans="8:38" s="215" customFormat="1" ht="13.5">
      <c r="H71" s="216"/>
      <c r="M71" s="75"/>
      <c r="N71" s="105"/>
      <c r="O71" s="75"/>
      <c r="P71" s="75"/>
      <c r="Q71" s="105"/>
      <c r="R71" s="75"/>
      <c r="S71" s="75"/>
      <c r="T71" s="105"/>
      <c r="U71" s="75"/>
      <c r="V71" s="75"/>
      <c r="W71" s="105"/>
      <c r="X71" s="75"/>
      <c r="Y71" s="75"/>
      <c r="Z71" s="105"/>
      <c r="AA71" s="75"/>
      <c r="AB71" s="220"/>
      <c r="AC71" s="220"/>
      <c r="AD71" s="220"/>
      <c r="AE71" s="220"/>
      <c r="AH71" s="218"/>
      <c r="AI71" s="218"/>
      <c r="AJ71" s="218"/>
      <c r="AK71" s="218"/>
      <c r="AL71" s="218"/>
    </row>
    <row r="72" spans="8:38" s="215" customFormat="1" ht="13.5">
      <c r="H72" s="216"/>
      <c r="M72" s="75"/>
      <c r="N72" s="105"/>
      <c r="O72" s="75"/>
      <c r="P72" s="75"/>
      <c r="Q72" s="105"/>
      <c r="R72" s="75"/>
      <c r="S72" s="75"/>
      <c r="T72" s="105"/>
      <c r="U72" s="75"/>
      <c r="V72" s="75"/>
      <c r="W72" s="105"/>
      <c r="X72" s="75"/>
      <c r="Y72" s="75"/>
      <c r="Z72" s="105"/>
      <c r="AA72" s="75"/>
      <c r="AB72" s="220"/>
      <c r="AC72" s="220"/>
      <c r="AD72" s="220"/>
      <c r="AE72" s="220"/>
      <c r="AH72" s="218"/>
      <c r="AI72" s="218"/>
      <c r="AJ72" s="218"/>
      <c r="AK72" s="218"/>
      <c r="AL72" s="218"/>
    </row>
    <row r="73" spans="8:38" s="215" customFormat="1" ht="13.5">
      <c r="H73" s="216"/>
      <c r="M73" s="75"/>
      <c r="N73" s="105"/>
      <c r="O73" s="75"/>
      <c r="P73" s="75"/>
      <c r="Q73" s="105"/>
      <c r="R73" s="75"/>
      <c r="S73" s="75"/>
      <c r="T73" s="105"/>
      <c r="U73" s="75"/>
      <c r="V73" s="75"/>
      <c r="W73" s="105"/>
      <c r="X73" s="75"/>
      <c r="Y73" s="75"/>
      <c r="Z73" s="105"/>
      <c r="AA73" s="75"/>
      <c r="AB73" s="220"/>
      <c r="AC73" s="220"/>
      <c r="AD73" s="220"/>
      <c r="AE73" s="220"/>
      <c r="AH73" s="218"/>
      <c r="AI73" s="218"/>
      <c r="AJ73" s="218"/>
      <c r="AK73" s="218"/>
      <c r="AL73" s="218"/>
    </row>
    <row r="74" spans="8:38" s="215" customFormat="1" ht="13.5">
      <c r="H74" s="216"/>
      <c r="M74" s="75"/>
      <c r="N74" s="105"/>
      <c r="O74" s="75"/>
      <c r="P74" s="75"/>
      <c r="Q74" s="105"/>
      <c r="R74" s="75"/>
      <c r="S74" s="75"/>
      <c r="T74" s="105"/>
      <c r="U74" s="75"/>
      <c r="V74" s="75"/>
      <c r="W74" s="105"/>
      <c r="X74" s="75"/>
      <c r="Y74" s="75"/>
      <c r="Z74" s="105"/>
      <c r="AA74" s="75"/>
      <c r="AB74" s="220"/>
      <c r="AC74" s="220"/>
      <c r="AD74" s="220"/>
      <c r="AE74" s="220"/>
      <c r="AH74" s="218"/>
      <c r="AI74" s="218"/>
      <c r="AJ74" s="218"/>
      <c r="AK74" s="218"/>
      <c r="AL74" s="218"/>
    </row>
    <row r="75" spans="8:38" s="215" customFormat="1" ht="13.5">
      <c r="H75" s="216"/>
      <c r="M75" s="75"/>
      <c r="N75" s="105"/>
      <c r="O75" s="75"/>
      <c r="P75" s="75"/>
      <c r="Q75" s="105"/>
      <c r="R75" s="75"/>
      <c r="S75" s="75"/>
      <c r="T75" s="105"/>
      <c r="U75" s="75"/>
      <c r="V75" s="75"/>
      <c r="W75" s="105"/>
      <c r="X75" s="75"/>
      <c r="Y75" s="75"/>
      <c r="Z75" s="105"/>
      <c r="AA75" s="75"/>
      <c r="AB75" s="220"/>
      <c r="AC75" s="220"/>
      <c r="AD75" s="220"/>
      <c r="AE75" s="220"/>
      <c r="AH75" s="218"/>
      <c r="AI75" s="218"/>
      <c r="AJ75" s="218"/>
      <c r="AK75" s="218"/>
      <c r="AL75" s="218"/>
    </row>
    <row r="76" spans="8:38" s="215" customFormat="1" ht="13.5">
      <c r="H76" s="216"/>
      <c r="M76" s="75"/>
      <c r="N76" s="105"/>
      <c r="O76" s="75"/>
      <c r="P76" s="75"/>
      <c r="Q76" s="105"/>
      <c r="R76" s="75"/>
      <c r="S76" s="75"/>
      <c r="T76" s="105"/>
      <c r="U76" s="75"/>
      <c r="V76" s="75"/>
      <c r="W76" s="105"/>
      <c r="X76" s="75"/>
      <c r="Y76" s="75"/>
      <c r="Z76" s="105"/>
      <c r="AA76" s="75"/>
      <c r="AB76" s="220"/>
      <c r="AC76" s="220"/>
      <c r="AD76" s="220"/>
      <c r="AE76" s="220"/>
      <c r="AH76" s="218"/>
      <c r="AI76" s="218"/>
      <c r="AJ76" s="218"/>
      <c r="AK76" s="218"/>
      <c r="AL76" s="218"/>
    </row>
    <row r="77" spans="8:38" s="215" customFormat="1" ht="13.5">
      <c r="H77" s="216"/>
      <c r="M77" s="75"/>
      <c r="N77" s="105"/>
      <c r="O77" s="75"/>
      <c r="P77" s="75"/>
      <c r="Q77" s="105"/>
      <c r="R77" s="75"/>
      <c r="S77" s="75"/>
      <c r="T77" s="105"/>
      <c r="U77" s="75"/>
      <c r="V77" s="75"/>
      <c r="W77" s="105"/>
      <c r="X77" s="75"/>
      <c r="Y77" s="75"/>
      <c r="Z77" s="105"/>
      <c r="AA77" s="75"/>
      <c r="AB77" s="220"/>
      <c r="AC77" s="220"/>
      <c r="AD77" s="220"/>
      <c r="AE77" s="220"/>
      <c r="AH77" s="218"/>
      <c r="AI77" s="218"/>
      <c r="AJ77" s="218"/>
      <c r="AK77" s="218"/>
      <c r="AL77" s="218"/>
    </row>
    <row r="78" spans="8:38" s="215" customFormat="1" ht="13.5">
      <c r="H78" s="216"/>
      <c r="M78" s="75"/>
      <c r="N78" s="105"/>
      <c r="O78" s="75"/>
      <c r="P78" s="75"/>
      <c r="Q78" s="105"/>
      <c r="R78" s="75"/>
      <c r="S78" s="75"/>
      <c r="T78" s="105"/>
      <c r="U78" s="75"/>
      <c r="V78" s="75"/>
      <c r="W78" s="105"/>
      <c r="X78" s="75"/>
      <c r="Y78" s="75"/>
      <c r="Z78" s="105"/>
      <c r="AA78" s="75"/>
      <c r="AB78" s="220"/>
      <c r="AC78" s="220"/>
      <c r="AD78" s="220"/>
      <c r="AE78" s="220"/>
      <c r="AH78" s="218"/>
      <c r="AI78" s="218"/>
      <c r="AJ78" s="218"/>
      <c r="AK78" s="218"/>
      <c r="AL78" s="218"/>
    </row>
    <row r="79" spans="8:38" s="215" customFormat="1" ht="13.5">
      <c r="H79" s="216"/>
      <c r="M79" s="75"/>
      <c r="N79" s="105"/>
      <c r="O79" s="75"/>
      <c r="P79" s="75"/>
      <c r="Q79" s="105"/>
      <c r="R79" s="75"/>
      <c r="S79" s="75"/>
      <c r="T79" s="105"/>
      <c r="U79" s="75"/>
      <c r="V79" s="75"/>
      <c r="W79" s="105"/>
      <c r="X79" s="75"/>
      <c r="Y79" s="75"/>
      <c r="Z79" s="105"/>
      <c r="AA79" s="75"/>
      <c r="AB79" s="220"/>
      <c r="AC79" s="220"/>
      <c r="AD79" s="220"/>
      <c r="AE79" s="220"/>
      <c r="AH79" s="218"/>
      <c r="AI79" s="218"/>
      <c r="AJ79" s="218"/>
      <c r="AK79" s="218"/>
      <c r="AL79" s="218"/>
    </row>
    <row r="80" spans="8:38" s="215" customFormat="1" ht="13.5">
      <c r="H80" s="216"/>
      <c r="M80" s="75"/>
      <c r="N80" s="105"/>
      <c r="O80" s="75"/>
      <c r="P80" s="75"/>
      <c r="Q80" s="105"/>
      <c r="R80" s="75"/>
      <c r="S80" s="75"/>
      <c r="T80" s="105"/>
      <c r="U80" s="75"/>
      <c r="V80" s="75"/>
      <c r="W80" s="105"/>
      <c r="X80" s="75"/>
      <c r="Y80" s="75"/>
      <c r="Z80" s="105"/>
      <c r="AA80" s="75"/>
      <c r="AB80" s="220"/>
      <c r="AC80" s="220"/>
      <c r="AD80" s="220"/>
      <c r="AE80" s="220"/>
      <c r="AH80" s="218"/>
      <c r="AI80" s="218"/>
      <c r="AJ80" s="218"/>
      <c r="AK80" s="218"/>
      <c r="AL80" s="218"/>
    </row>
    <row r="81" spans="8:38" s="215" customFormat="1" ht="13.5">
      <c r="H81" s="216"/>
      <c r="M81" s="75"/>
      <c r="N81" s="105"/>
      <c r="O81" s="75"/>
      <c r="P81" s="75"/>
      <c r="Q81" s="105"/>
      <c r="R81" s="75"/>
      <c r="S81" s="75"/>
      <c r="T81" s="105"/>
      <c r="U81" s="75"/>
      <c r="V81" s="75"/>
      <c r="W81" s="105"/>
      <c r="X81" s="75"/>
      <c r="Y81" s="75"/>
      <c r="Z81" s="105"/>
      <c r="AA81" s="75"/>
      <c r="AB81" s="220"/>
      <c r="AC81" s="220"/>
      <c r="AD81" s="220"/>
      <c r="AE81" s="220"/>
      <c r="AH81" s="218"/>
      <c r="AI81" s="218"/>
      <c r="AJ81" s="218"/>
      <c r="AK81" s="218"/>
      <c r="AL81" s="218"/>
    </row>
    <row r="82" spans="8:38" s="215" customFormat="1" ht="13.5">
      <c r="H82" s="216"/>
      <c r="M82" s="75"/>
      <c r="N82" s="105"/>
      <c r="O82" s="75"/>
      <c r="P82" s="75"/>
      <c r="Q82" s="105"/>
      <c r="R82" s="75"/>
      <c r="S82" s="75"/>
      <c r="T82" s="105"/>
      <c r="U82" s="75"/>
      <c r="V82" s="75"/>
      <c r="W82" s="105"/>
      <c r="X82" s="75"/>
      <c r="Y82" s="75"/>
      <c r="Z82" s="105"/>
      <c r="AA82" s="75"/>
      <c r="AB82" s="220"/>
      <c r="AC82" s="220"/>
      <c r="AD82" s="220"/>
      <c r="AE82" s="220"/>
      <c r="AH82" s="218"/>
      <c r="AI82" s="218"/>
      <c r="AJ82" s="218"/>
      <c r="AK82" s="218"/>
      <c r="AL82" s="218"/>
    </row>
    <row r="83" spans="8:38" s="215" customFormat="1" ht="13.5">
      <c r="H83" s="216"/>
      <c r="M83" s="75"/>
      <c r="N83" s="105"/>
      <c r="O83" s="75"/>
      <c r="P83" s="75"/>
      <c r="Q83" s="105"/>
      <c r="R83" s="75"/>
      <c r="S83" s="75"/>
      <c r="T83" s="105"/>
      <c r="U83" s="75"/>
      <c r="V83" s="75"/>
      <c r="W83" s="105"/>
      <c r="X83" s="75"/>
      <c r="Y83" s="75"/>
      <c r="Z83" s="105"/>
      <c r="AA83" s="75"/>
      <c r="AB83" s="220"/>
      <c r="AC83" s="220"/>
      <c r="AD83" s="220"/>
      <c r="AE83" s="220"/>
      <c r="AH83" s="218"/>
      <c r="AI83" s="218"/>
      <c r="AJ83" s="218"/>
      <c r="AK83" s="218"/>
      <c r="AL83" s="218"/>
    </row>
    <row r="84" spans="8:38" s="215" customFormat="1" ht="13.5">
      <c r="H84" s="216"/>
      <c r="M84" s="75"/>
      <c r="N84" s="105"/>
      <c r="O84" s="75"/>
      <c r="P84" s="75"/>
      <c r="Q84" s="105"/>
      <c r="R84" s="75"/>
      <c r="S84" s="75"/>
      <c r="T84" s="105"/>
      <c r="U84" s="75"/>
      <c r="V84" s="75"/>
      <c r="W84" s="105"/>
      <c r="X84" s="75"/>
      <c r="Y84" s="75"/>
      <c r="Z84" s="105"/>
      <c r="AA84" s="75"/>
      <c r="AB84" s="220"/>
      <c r="AC84" s="220"/>
      <c r="AD84" s="220"/>
      <c r="AE84" s="220"/>
      <c r="AH84" s="218"/>
      <c r="AI84" s="218"/>
      <c r="AJ84" s="218"/>
      <c r="AK84" s="218"/>
      <c r="AL84" s="218"/>
    </row>
    <row r="85" spans="8:38" s="215" customFormat="1" ht="13.5">
      <c r="H85" s="216"/>
      <c r="M85" s="75"/>
      <c r="N85" s="105"/>
      <c r="O85" s="75"/>
      <c r="P85" s="75"/>
      <c r="Q85" s="105"/>
      <c r="R85" s="75"/>
      <c r="S85" s="75"/>
      <c r="T85" s="105"/>
      <c r="U85" s="75"/>
      <c r="V85" s="75"/>
      <c r="W85" s="105"/>
      <c r="X85" s="75"/>
      <c r="Y85" s="75"/>
      <c r="Z85" s="105"/>
      <c r="AA85" s="75"/>
      <c r="AB85" s="220"/>
      <c r="AC85" s="220"/>
      <c r="AD85" s="220"/>
      <c r="AE85" s="220"/>
      <c r="AH85" s="218"/>
      <c r="AI85" s="218"/>
      <c r="AJ85" s="218"/>
      <c r="AK85" s="218"/>
      <c r="AL85" s="218"/>
    </row>
    <row r="86" spans="8:38" s="215" customFormat="1" ht="13.5">
      <c r="H86" s="216"/>
      <c r="M86" s="75"/>
      <c r="N86" s="105"/>
      <c r="O86" s="75"/>
      <c r="P86" s="75"/>
      <c r="Q86" s="105"/>
      <c r="R86" s="75"/>
      <c r="S86" s="75"/>
      <c r="T86" s="105"/>
      <c r="U86" s="75"/>
      <c r="V86" s="75"/>
      <c r="W86" s="105"/>
      <c r="X86" s="75"/>
      <c r="Y86" s="75"/>
      <c r="Z86" s="105"/>
      <c r="AA86" s="75"/>
      <c r="AB86" s="220"/>
      <c r="AC86" s="220"/>
      <c r="AD86" s="220"/>
      <c r="AE86" s="220"/>
      <c r="AH86" s="218"/>
      <c r="AI86" s="218"/>
      <c r="AJ86" s="218"/>
      <c r="AK86" s="218"/>
      <c r="AL86" s="218"/>
    </row>
    <row r="87" spans="8:38" s="215" customFormat="1" ht="13.5">
      <c r="H87" s="216"/>
      <c r="M87" s="75"/>
      <c r="N87" s="105"/>
      <c r="O87" s="75"/>
      <c r="P87" s="75"/>
      <c r="Q87" s="105"/>
      <c r="R87" s="75"/>
      <c r="S87" s="75"/>
      <c r="T87" s="105"/>
      <c r="U87" s="75"/>
      <c r="V87" s="75"/>
      <c r="W87" s="105"/>
      <c r="X87" s="75"/>
      <c r="Y87" s="75"/>
      <c r="Z87" s="105"/>
      <c r="AA87" s="75"/>
      <c r="AB87" s="220"/>
      <c r="AC87" s="220"/>
      <c r="AD87" s="220"/>
      <c r="AE87" s="220"/>
      <c r="AH87" s="218"/>
      <c r="AI87" s="218"/>
      <c r="AJ87" s="218"/>
      <c r="AK87" s="218"/>
      <c r="AL87" s="218"/>
    </row>
    <row r="88" spans="8:38" s="215" customFormat="1" ht="13.5">
      <c r="H88" s="216"/>
      <c r="M88" s="75"/>
      <c r="N88" s="105"/>
      <c r="O88" s="75"/>
      <c r="P88" s="75"/>
      <c r="Q88" s="105"/>
      <c r="R88" s="75"/>
      <c r="S88" s="75"/>
      <c r="T88" s="105"/>
      <c r="U88" s="75"/>
      <c r="V88" s="75"/>
      <c r="W88" s="105"/>
      <c r="X88" s="75"/>
      <c r="Y88" s="75"/>
      <c r="Z88" s="105"/>
      <c r="AA88" s="75"/>
      <c r="AB88" s="220"/>
      <c r="AC88" s="220"/>
      <c r="AD88" s="220"/>
      <c r="AE88" s="220"/>
      <c r="AH88" s="218"/>
      <c r="AI88" s="218"/>
      <c r="AJ88" s="218"/>
      <c r="AK88" s="218"/>
      <c r="AL88" s="218"/>
    </row>
    <row r="89" spans="8:38" s="215" customFormat="1" ht="13.5">
      <c r="H89" s="216"/>
      <c r="M89" s="75"/>
      <c r="N89" s="105"/>
      <c r="O89" s="75"/>
      <c r="P89" s="75"/>
      <c r="Q89" s="105"/>
      <c r="R89" s="75"/>
      <c r="S89" s="75"/>
      <c r="T89" s="105"/>
      <c r="U89" s="75"/>
      <c r="V89" s="75"/>
      <c r="W89" s="105"/>
      <c r="X89" s="75"/>
      <c r="Y89" s="75"/>
      <c r="Z89" s="105"/>
      <c r="AA89" s="75"/>
      <c r="AB89" s="220"/>
      <c r="AC89" s="220"/>
      <c r="AD89" s="220"/>
      <c r="AE89" s="220"/>
      <c r="AH89" s="218"/>
      <c r="AI89" s="218"/>
      <c r="AJ89" s="218"/>
      <c r="AK89" s="218"/>
      <c r="AL89" s="218"/>
    </row>
    <row r="90" spans="8:38" s="215" customFormat="1" ht="13.5">
      <c r="H90" s="216"/>
      <c r="M90" s="75"/>
      <c r="N90" s="105"/>
      <c r="O90" s="75"/>
      <c r="P90" s="75"/>
      <c r="Q90" s="105"/>
      <c r="R90" s="75"/>
      <c r="S90" s="75"/>
      <c r="T90" s="105"/>
      <c r="U90" s="75"/>
      <c r="V90" s="75"/>
      <c r="W90" s="105"/>
      <c r="X90" s="75"/>
      <c r="Y90" s="75"/>
      <c r="Z90" s="105"/>
      <c r="AA90" s="75"/>
      <c r="AB90" s="220"/>
      <c r="AC90" s="220"/>
      <c r="AD90" s="220"/>
      <c r="AE90" s="220"/>
      <c r="AH90" s="218"/>
      <c r="AI90" s="218"/>
      <c r="AJ90" s="218"/>
      <c r="AK90" s="218"/>
      <c r="AL90" s="218"/>
    </row>
    <row r="91" spans="8:38" s="215" customFormat="1" ht="13.5">
      <c r="H91" s="216"/>
      <c r="M91" s="75"/>
      <c r="N91" s="105"/>
      <c r="O91" s="75"/>
      <c r="P91" s="75"/>
      <c r="Q91" s="105"/>
      <c r="R91" s="75"/>
      <c r="S91" s="75"/>
      <c r="T91" s="105"/>
      <c r="U91" s="75"/>
      <c r="V91" s="75"/>
      <c r="W91" s="105"/>
      <c r="X91" s="75"/>
      <c r="Y91" s="75"/>
      <c r="Z91" s="105"/>
      <c r="AA91" s="75"/>
      <c r="AB91" s="220"/>
      <c r="AC91" s="220"/>
      <c r="AD91" s="220"/>
      <c r="AE91" s="220"/>
      <c r="AH91" s="218"/>
      <c r="AI91" s="218"/>
      <c r="AJ91" s="218"/>
      <c r="AK91" s="218"/>
      <c r="AL91" s="218"/>
    </row>
    <row r="92" spans="8:38" s="215" customFormat="1" ht="13.5">
      <c r="H92" s="216"/>
      <c r="M92" s="75"/>
      <c r="N92" s="105"/>
      <c r="O92" s="75"/>
      <c r="P92" s="75"/>
      <c r="Q92" s="105"/>
      <c r="R92" s="75"/>
      <c r="S92" s="75"/>
      <c r="T92" s="105"/>
      <c r="U92" s="75"/>
      <c r="V92" s="75"/>
      <c r="W92" s="105"/>
      <c r="X92" s="75"/>
      <c r="Y92" s="75"/>
      <c r="Z92" s="105"/>
      <c r="AA92" s="75"/>
      <c r="AB92" s="220"/>
      <c r="AC92" s="220"/>
      <c r="AD92" s="220"/>
      <c r="AE92" s="220"/>
      <c r="AH92" s="218"/>
      <c r="AI92" s="218"/>
      <c r="AJ92" s="218"/>
      <c r="AK92" s="218"/>
      <c r="AL92" s="218"/>
    </row>
    <row r="93" spans="8:38" s="215" customFormat="1" ht="13.5">
      <c r="H93" s="216"/>
      <c r="M93" s="75"/>
      <c r="N93" s="105"/>
      <c r="O93" s="75"/>
      <c r="P93" s="75"/>
      <c r="Q93" s="105"/>
      <c r="R93" s="75"/>
      <c r="S93" s="75"/>
      <c r="T93" s="105"/>
      <c r="U93" s="75"/>
      <c r="V93" s="75"/>
      <c r="W93" s="105"/>
      <c r="X93" s="75"/>
      <c r="Y93" s="75"/>
      <c r="Z93" s="105"/>
      <c r="AA93" s="75"/>
      <c r="AB93" s="220"/>
      <c r="AC93" s="220"/>
      <c r="AD93" s="220"/>
      <c r="AE93" s="220"/>
      <c r="AH93" s="218"/>
      <c r="AI93" s="218"/>
      <c r="AJ93" s="218"/>
      <c r="AK93" s="218"/>
      <c r="AL93" s="218"/>
    </row>
    <row r="94" spans="8:38" s="215" customFormat="1" ht="13.5">
      <c r="H94" s="216"/>
      <c r="M94" s="75"/>
      <c r="N94" s="105"/>
      <c r="O94" s="75"/>
      <c r="P94" s="75"/>
      <c r="Q94" s="105"/>
      <c r="R94" s="75"/>
      <c r="S94" s="75"/>
      <c r="T94" s="105"/>
      <c r="U94" s="75"/>
      <c r="V94" s="75"/>
      <c r="W94" s="105"/>
      <c r="X94" s="75"/>
      <c r="Y94" s="75"/>
      <c r="Z94" s="105"/>
      <c r="AA94" s="75"/>
      <c r="AB94" s="220"/>
      <c r="AC94" s="220"/>
      <c r="AD94" s="220"/>
      <c r="AE94" s="220"/>
      <c r="AH94" s="218"/>
      <c r="AI94" s="218"/>
      <c r="AJ94" s="218"/>
      <c r="AK94" s="218"/>
      <c r="AL94" s="218"/>
    </row>
    <row r="95" spans="8:38" s="215" customFormat="1" ht="13.5">
      <c r="H95" s="216"/>
      <c r="M95" s="75"/>
      <c r="N95" s="105"/>
      <c r="O95" s="75"/>
      <c r="P95" s="75"/>
      <c r="Q95" s="105"/>
      <c r="R95" s="75"/>
      <c r="S95" s="75"/>
      <c r="T95" s="105"/>
      <c r="U95" s="75"/>
      <c r="V95" s="75"/>
      <c r="W95" s="105"/>
      <c r="X95" s="75"/>
      <c r="Y95" s="75"/>
      <c r="Z95" s="105"/>
      <c r="AA95" s="75"/>
      <c r="AB95" s="220"/>
      <c r="AC95" s="220"/>
      <c r="AD95" s="220"/>
      <c r="AE95" s="220"/>
      <c r="AH95" s="218"/>
      <c r="AI95" s="218"/>
      <c r="AJ95" s="218"/>
      <c r="AK95" s="218"/>
      <c r="AL95" s="218"/>
    </row>
    <row r="96" spans="8:38" s="215" customFormat="1" ht="13.5">
      <c r="H96" s="216"/>
      <c r="M96" s="75"/>
      <c r="N96" s="105"/>
      <c r="O96" s="75"/>
      <c r="P96" s="75"/>
      <c r="Q96" s="105"/>
      <c r="R96" s="75"/>
      <c r="S96" s="75"/>
      <c r="T96" s="105"/>
      <c r="U96" s="75"/>
      <c r="V96" s="75"/>
      <c r="W96" s="105"/>
      <c r="X96" s="75"/>
      <c r="Y96" s="75"/>
      <c r="Z96" s="105"/>
      <c r="AA96" s="75"/>
      <c r="AB96" s="220"/>
      <c r="AC96" s="220"/>
      <c r="AD96" s="220"/>
      <c r="AE96" s="220"/>
      <c r="AH96" s="218"/>
      <c r="AI96" s="218"/>
      <c r="AJ96" s="218"/>
      <c r="AK96" s="218"/>
      <c r="AL96" s="218"/>
    </row>
    <row r="97" spans="8:38" s="215" customFormat="1" ht="13.5">
      <c r="H97" s="216"/>
      <c r="M97" s="75"/>
      <c r="N97" s="105"/>
      <c r="O97" s="75"/>
      <c r="P97" s="75"/>
      <c r="Q97" s="105"/>
      <c r="R97" s="75"/>
      <c r="S97" s="75"/>
      <c r="T97" s="105"/>
      <c r="U97" s="75"/>
      <c r="V97" s="75"/>
      <c r="W97" s="105"/>
      <c r="X97" s="75"/>
      <c r="Y97" s="75"/>
      <c r="Z97" s="105"/>
      <c r="AA97" s="75"/>
      <c r="AB97" s="220"/>
      <c r="AC97" s="220"/>
      <c r="AD97" s="220"/>
      <c r="AE97" s="220"/>
      <c r="AH97" s="218"/>
      <c r="AI97" s="218"/>
      <c r="AJ97" s="218"/>
      <c r="AK97" s="218"/>
      <c r="AL97" s="218"/>
    </row>
    <row r="98" spans="8:38" s="215" customFormat="1" ht="13.5">
      <c r="H98" s="216"/>
      <c r="M98" s="75"/>
      <c r="N98" s="105"/>
      <c r="O98" s="75"/>
      <c r="P98" s="75"/>
      <c r="Q98" s="105"/>
      <c r="R98" s="75"/>
      <c r="S98" s="75"/>
      <c r="T98" s="105"/>
      <c r="U98" s="75"/>
      <c r="V98" s="75"/>
      <c r="W98" s="105"/>
      <c r="X98" s="75"/>
      <c r="Y98" s="75"/>
      <c r="Z98" s="105"/>
      <c r="AA98" s="75"/>
      <c r="AB98" s="220"/>
      <c r="AC98" s="220"/>
      <c r="AD98" s="220"/>
      <c r="AE98" s="220"/>
      <c r="AH98" s="218"/>
      <c r="AI98" s="218"/>
      <c r="AJ98" s="218"/>
      <c r="AK98" s="218"/>
      <c r="AL98" s="218"/>
    </row>
  </sheetData>
  <sheetProtection/>
  <mergeCells count="84">
    <mergeCell ref="C22:D23"/>
    <mergeCell ref="E22:E23"/>
    <mergeCell ref="F22:F23"/>
    <mergeCell ref="G22:G23"/>
    <mergeCell ref="H22:I23"/>
    <mergeCell ref="M22:AA22"/>
    <mergeCell ref="E30:E31"/>
    <mergeCell ref="M23:O23"/>
    <mergeCell ref="P23:R23"/>
    <mergeCell ref="S23:U23"/>
    <mergeCell ref="V23:X23"/>
    <mergeCell ref="Y23:AA23"/>
    <mergeCell ref="E24:E25"/>
    <mergeCell ref="E26:E27"/>
    <mergeCell ref="E28:E29"/>
    <mergeCell ref="C30:D30"/>
    <mergeCell ref="C31:D31"/>
    <mergeCell ref="C24:D24"/>
    <mergeCell ref="C25:D25"/>
    <mergeCell ref="C26:D26"/>
    <mergeCell ref="C27:D27"/>
    <mergeCell ref="C28:D28"/>
    <mergeCell ref="Z4:AA4"/>
    <mergeCell ref="H4:S4"/>
    <mergeCell ref="T4:U4"/>
    <mergeCell ref="T5:U5"/>
    <mergeCell ref="T6:U6"/>
    <mergeCell ref="C29:D29"/>
    <mergeCell ref="E15:F15"/>
    <mergeCell ref="E16:F16"/>
    <mergeCell ref="E17:F17"/>
    <mergeCell ref="E18:F18"/>
    <mergeCell ref="T14:U14"/>
    <mergeCell ref="T15:U15"/>
    <mergeCell ref="T16:U16"/>
    <mergeCell ref="T17:U17"/>
    <mergeCell ref="T18:U18"/>
    <mergeCell ref="T7:U7"/>
    <mergeCell ref="T8:U8"/>
    <mergeCell ref="T9:U9"/>
    <mergeCell ref="T10:U10"/>
    <mergeCell ref="T11:U11"/>
    <mergeCell ref="T19:U19"/>
    <mergeCell ref="W5:X5"/>
    <mergeCell ref="W6:X6"/>
    <mergeCell ref="W7:X7"/>
    <mergeCell ref="W8:X8"/>
    <mergeCell ref="W9:X9"/>
    <mergeCell ref="W10:X10"/>
    <mergeCell ref="W11:X11"/>
    <mergeCell ref="W12:X12"/>
    <mergeCell ref="W13:X13"/>
    <mergeCell ref="W15:X15"/>
    <mergeCell ref="W16:X16"/>
    <mergeCell ref="W17:X17"/>
    <mergeCell ref="W18:X18"/>
    <mergeCell ref="W19:X19"/>
    <mergeCell ref="W14:X14"/>
    <mergeCell ref="Z19:AA19"/>
    <mergeCell ref="Z18:AA18"/>
    <mergeCell ref="Z17:AA17"/>
    <mergeCell ref="Z16:AA16"/>
    <mergeCell ref="Z15:AA15"/>
    <mergeCell ref="Z14:AA14"/>
    <mergeCell ref="E9:F9"/>
    <mergeCell ref="E8:F8"/>
    <mergeCell ref="Z13:AA13"/>
    <mergeCell ref="Z12:AA12"/>
    <mergeCell ref="Z11:AA11"/>
    <mergeCell ref="Z10:AA10"/>
    <mergeCell ref="Z9:AA9"/>
    <mergeCell ref="Z8:AA8"/>
    <mergeCell ref="T13:U13"/>
    <mergeCell ref="T12:U12"/>
    <mergeCell ref="E7:F7"/>
    <mergeCell ref="E6:F6"/>
    <mergeCell ref="Z7:AA7"/>
    <mergeCell ref="Z6:AA6"/>
    <mergeCell ref="Z5:AA5"/>
    <mergeCell ref="E14:F14"/>
    <mergeCell ref="E13:F13"/>
    <mergeCell ref="E12:F12"/>
    <mergeCell ref="E11:F11"/>
    <mergeCell ref="E10:F10"/>
  </mergeCells>
  <conditionalFormatting sqref="P26">
    <cfRule type="expression" priority="2" dxfId="1" stopIfTrue="1">
      <formula>IF(AND($I$24&gt;=$M$24,$I$24&lt;=$O$24),)</formula>
    </cfRule>
  </conditionalFormatting>
  <conditionalFormatting sqref="M24">
    <cfRule type="expression" priority="1" dxfId="0" stopIfTrue="1">
      <formula>"$G$19&lt;$J$19"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8.125" style="1" customWidth="1"/>
    <col min="3" max="3" width="6.875" style="1" customWidth="1"/>
    <col min="4" max="4" width="4.125" style="1" customWidth="1"/>
    <col min="5" max="5" width="2.875" style="2" customWidth="1"/>
    <col min="6" max="6" width="5.00390625" style="1" customWidth="1"/>
    <col min="7" max="7" width="4.125" style="1" customWidth="1"/>
    <col min="8" max="8" width="2.875" style="2" customWidth="1"/>
    <col min="9" max="9" width="5.00390625" style="1" customWidth="1"/>
    <col min="10" max="10" width="6.875" style="1" customWidth="1"/>
    <col min="11" max="11" width="4.125" style="1" customWidth="1"/>
    <col min="12" max="12" width="2.875" style="2" customWidth="1"/>
    <col min="13" max="13" width="5.00390625" style="1" customWidth="1"/>
    <col min="14" max="14" width="4.125" style="1" customWidth="1"/>
    <col min="15" max="15" width="2.875" style="2" customWidth="1"/>
    <col min="16" max="16" width="5.00390625" style="1" customWidth="1"/>
    <col min="17" max="17" width="6.875" style="1" customWidth="1"/>
    <col min="18" max="18" width="4.125" style="1" customWidth="1"/>
    <col min="19" max="19" width="2.875" style="2" customWidth="1"/>
    <col min="20" max="20" width="5.00390625" style="1" customWidth="1"/>
    <col min="21" max="21" width="4.125" style="1" customWidth="1"/>
    <col min="22" max="22" width="2.875" style="2" customWidth="1"/>
    <col min="23" max="23" width="5.00390625" style="1" customWidth="1"/>
    <col min="24" max="24" width="6.875" style="1" customWidth="1"/>
    <col min="25" max="25" width="4.125" style="1" customWidth="1"/>
    <col min="26" max="26" width="2.875" style="2" customWidth="1"/>
    <col min="27" max="27" width="5.00390625" style="1" customWidth="1"/>
    <col min="28" max="28" width="4.125" style="1" customWidth="1"/>
    <col min="29" max="29" width="2.875" style="2" customWidth="1"/>
    <col min="30" max="30" width="5.00390625" style="1" customWidth="1"/>
    <col min="31" max="16384" width="9.00390625" style="1" customWidth="1"/>
  </cols>
  <sheetData>
    <row r="2" spans="2:33" ht="13.5">
      <c r="B2" s="1" t="s">
        <v>28</v>
      </c>
      <c r="AE2" s="4"/>
      <c r="AF2" s="4"/>
      <c r="AG2" s="4"/>
    </row>
    <row r="3" spans="2:33" ht="13.5">
      <c r="B3" s="5"/>
      <c r="C3" s="22" t="s">
        <v>20</v>
      </c>
      <c r="D3" s="23"/>
      <c r="E3" s="23"/>
      <c r="F3" s="23"/>
      <c r="G3" s="23"/>
      <c r="H3" s="23"/>
      <c r="I3" s="24"/>
      <c r="J3" s="6" t="s">
        <v>21</v>
      </c>
      <c r="K3" s="6"/>
      <c r="L3" s="6"/>
      <c r="M3" s="6"/>
      <c r="N3" s="6"/>
      <c r="O3" s="6"/>
      <c r="P3" s="6"/>
      <c r="Q3" s="22" t="s">
        <v>24</v>
      </c>
      <c r="R3" s="23"/>
      <c r="S3" s="23"/>
      <c r="T3" s="23"/>
      <c r="U3" s="23"/>
      <c r="V3" s="23"/>
      <c r="W3" s="24"/>
      <c r="X3" s="6" t="s">
        <v>22</v>
      </c>
      <c r="Y3" s="6"/>
      <c r="Z3" s="6"/>
      <c r="AA3" s="6"/>
      <c r="AB3" s="6"/>
      <c r="AC3" s="6"/>
      <c r="AD3" s="6"/>
      <c r="AE3" s="4"/>
      <c r="AF3" s="4"/>
      <c r="AG3" s="4"/>
    </row>
    <row r="4" spans="2:30" ht="13.5">
      <c r="B4" s="10" t="s">
        <v>1</v>
      </c>
      <c r="C4" s="25" t="s">
        <v>8</v>
      </c>
      <c r="D4" s="36" t="s">
        <v>9</v>
      </c>
      <c r="E4" s="26"/>
      <c r="F4" s="27"/>
      <c r="G4" s="26" t="s">
        <v>10</v>
      </c>
      <c r="H4" s="26"/>
      <c r="I4" s="27"/>
      <c r="J4" s="11" t="s">
        <v>11</v>
      </c>
      <c r="K4" s="36" t="s">
        <v>12</v>
      </c>
      <c r="L4" s="26"/>
      <c r="M4" s="27"/>
      <c r="N4" s="12" t="s">
        <v>13</v>
      </c>
      <c r="O4" s="12"/>
      <c r="P4" s="12"/>
      <c r="Q4" s="25" t="s">
        <v>14</v>
      </c>
      <c r="R4" s="36" t="s">
        <v>15</v>
      </c>
      <c r="S4" s="26"/>
      <c r="T4" s="27"/>
      <c r="U4" s="26" t="s">
        <v>16</v>
      </c>
      <c r="V4" s="26"/>
      <c r="W4" s="27"/>
      <c r="X4" s="13" t="s">
        <v>17</v>
      </c>
      <c r="Y4" s="36" t="s">
        <v>18</v>
      </c>
      <c r="Z4" s="26"/>
      <c r="AA4" s="27"/>
      <c r="AB4" s="12" t="s">
        <v>19</v>
      </c>
      <c r="AC4" s="12"/>
      <c r="AD4" s="9"/>
    </row>
    <row r="5" spans="2:30" ht="13.5">
      <c r="B5" s="8" t="s">
        <v>26</v>
      </c>
      <c r="C5" s="43">
        <f>IF('疲労プロフィール【改良版】'!D7="","",'疲労プロフィール【改良版】'!D7)</f>
        <v>845</v>
      </c>
      <c r="D5" s="249">
        <f>IF('疲労プロフィール【改良版】'!D8="","",'疲労プロフィール【改良版】'!D8)</f>
        <v>808</v>
      </c>
      <c r="E5" s="250" t="e">
        <f>IF(疲労プロフィール【改良版】!#REF!="","",疲労プロフィール【改良版】!#REF!)</f>
        <v>#REF!</v>
      </c>
      <c r="F5" s="251">
        <f>IF('疲労プロフィール【改良版】'!D1="","",'疲労プロフィール【改良版】'!D1)</f>
      </c>
      <c r="G5" s="249">
        <f>IF('疲労プロフィール【改良版】'!D9="","",'疲労プロフィール【改良版】'!D9)</f>
        <v>786</v>
      </c>
      <c r="H5" s="250">
        <f>IF('疲労プロフィール【改良版】'!P1="","",'疲労プロフィール【改良版】'!P1)</f>
      </c>
      <c r="I5" s="251" t="str">
        <f>IF('疲労プロフィール【改良版】'!C21="","",'疲労プロフィール【改良版】'!C21)</f>
        <v>疲労抵抗力とパワー・プロフィールの評価</v>
      </c>
      <c r="J5" s="44">
        <f>IF('疲労プロフィール【改良版】'!D10="","",'疲労プロフィール【改良版】'!D10)</f>
        <v>480</v>
      </c>
      <c r="K5" s="249">
        <f>IF('疲労プロフィール【改良版】'!D11="","",'疲労プロフィール【改良版】'!D11)</f>
        <v>450</v>
      </c>
      <c r="L5" s="250">
        <f>IF('疲労プロフィール【改良版】'!AB1="","",'疲労プロフィール【改良版】'!AB1)</f>
      </c>
      <c r="M5" s="251" t="e">
        <f>IF(#REF!="","",#REF!)</f>
        <v>#REF!</v>
      </c>
      <c r="N5" s="249">
        <f>IF('疲労プロフィール【改良版】'!D12="","",'疲労プロフィール【改良版】'!D12)</f>
        <v>380</v>
      </c>
      <c r="O5" s="252" t="e">
        <f>IF(#REF!="","",#REF!)</f>
        <v>#REF!</v>
      </c>
      <c r="P5" s="251" t="e">
        <f>IF(#REF!="","",#REF!)</f>
        <v>#REF!</v>
      </c>
      <c r="Q5" s="43">
        <f>IF('疲労プロフィール【改良版】'!D13="","",'疲労プロフィール【改良版】'!D13)</f>
        <v>320</v>
      </c>
      <c r="R5" s="249">
        <f>IF('疲労プロフィール【改良版】'!D14="","",'疲労プロフィール【改良版】'!D14)</f>
        <v>262</v>
      </c>
      <c r="S5" s="250" t="e">
        <f>IF(#REF!="","",#REF!)</f>
        <v>#REF!</v>
      </c>
      <c r="T5" s="251" t="e">
        <f>IF(#REF!="","",#REF!)</f>
        <v>#REF!</v>
      </c>
      <c r="U5" s="249">
        <f>IF('疲労プロフィール【改良版】'!D15="","",'疲労プロフィール【改良版】'!D15)</f>
        <v>240</v>
      </c>
      <c r="V5" s="250" t="e">
        <f>IF(#REF!="","",#REF!)</f>
        <v>#REF!</v>
      </c>
      <c r="W5" s="251" t="e">
        <f>IF(#REF!="","",#REF!)</f>
        <v>#REF!</v>
      </c>
      <c r="X5" s="44">
        <f>IF('疲労プロフィール【改良版】'!D16="","",'疲労プロフィール【改良版】'!D16)</f>
        <v>250</v>
      </c>
      <c r="Y5" s="249">
        <f>IF('疲労プロフィール【改良版】'!D17="","",'疲労プロフィール【改良版】'!D17)</f>
        <v>223</v>
      </c>
      <c r="Z5" s="250" t="e">
        <f>IF(#REF!="","",#REF!)</f>
        <v>#REF!</v>
      </c>
      <c r="AA5" s="251" t="e">
        <f>IF(#REF!="","",#REF!)</f>
        <v>#REF!</v>
      </c>
      <c r="AB5" s="249">
        <f>IF('疲労プロフィール【改良版】'!D18="","",'疲労プロフィール【改良版】'!D18)</f>
        <v>190</v>
      </c>
      <c r="AC5" s="252" t="e">
        <f>IF(#REF!="","",#REF!)</f>
        <v>#REF!</v>
      </c>
      <c r="AD5" s="252" t="e">
        <f>IF(#REF!="","",#REF!)</f>
        <v>#REF!</v>
      </c>
    </row>
    <row r="6" spans="2:30" ht="13.5">
      <c r="B6" s="7" t="s">
        <v>27</v>
      </c>
      <c r="C6" s="45">
        <v>1</v>
      </c>
      <c r="D6" s="253">
        <f>ROUND((C5-D5)/C5,2)</f>
        <v>0.04</v>
      </c>
      <c r="E6" s="254"/>
      <c r="F6" s="255"/>
      <c r="G6" s="253">
        <f>ROUND((C5-G5)/C5,2)</f>
        <v>0.07</v>
      </c>
      <c r="H6" s="254"/>
      <c r="I6" s="255"/>
      <c r="J6" s="45">
        <v>1</v>
      </c>
      <c r="K6" s="253">
        <f>ROUND((J5-K5)/J5,2)</f>
        <v>0.06</v>
      </c>
      <c r="L6" s="254"/>
      <c r="M6" s="255"/>
      <c r="N6" s="253">
        <f>ROUND((J5-N5)/J5,2)</f>
        <v>0.21</v>
      </c>
      <c r="O6" s="254"/>
      <c r="P6" s="255"/>
      <c r="Q6" s="45">
        <v>1</v>
      </c>
      <c r="R6" s="253">
        <f>ROUND((Q5-R5)/Q5,2)</f>
        <v>0.18</v>
      </c>
      <c r="S6" s="254"/>
      <c r="T6" s="255"/>
      <c r="U6" s="253">
        <f>ROUND((Q5-U5)/Q5,2)</f>
        <v>0.25</v>
      </c>
      <c r="V6" s="254"/>
      <c r="W6" s="255"/>
      <c r="X6" s="45">
        <v>1</v>
      </c>
      <c r="Y6" s="253">
        <f>ROUND((X5-Y5)/X5,2)</f>
        <v>0.11</v>
      </c>
      <c r="Z6" s="254"/>
      <c r="AA6" s="255"/>
      <c r="AB6" s="253">
        <f>ROUND((X5-AB5)/X5,2)</f>
        <v>0.24</v>
      </c>
      <c r="AC6" s="254"/>
      <c r="AD6" s="255"/>
    </row>
    <row r="7" spans="2:30" ht="13.5">
      <c r="B7" s="1" t="s">
        <v>7</v>
      </c>
      <c r="C7" s="4"/>
      <c r="D7" s="4"/>
      <c r="E7" s="3"/>
      <c r="F7" s="4"/>
      <c r="G7" s="4"/>
      <c r="H7" s="3"/>
      <c r="I7" s="4"/>
      <c r="J7" s="4"/>
      <c r="K7" s="4"/>
      <c r="L7" s="3"/>
      <c r="M7" s="4"/>
      <c r="N7" s="4"/>
      <c r="O7" s="3"/>
      <c r="P7" s="4"/>
      <c r="Q7" s="4"/>
      <c r="R7" s="4"/>
      <c r="S7" s="3"/>
      <c r="T7" s="4"/>
      <c r="U7" s="4"/>
      <c r="V7" s="3"/>
      <c r="W7" s="4"/>
      <c r="X7" s="4"/>
      <c r="Y7" s="4"/>
      <c r="Z7" s="3"/>
      <c r="AA7" s="4"/>
      <c r="AB7" s="4"/>
      <c r="AC7" s="3"/>
      <c r="AD7" s="4"/>
    </row>
    <row r="10" ht="13.5">
      <c r="B10" s="1" t="s">
        <v>0</v>
      </c>
    </row>
    <row r="11" spans="2:30" ht="13.5">
      <c r="B11" s="5"/>
      <c r="C11" s="22" t="s">
        <v>20</v>
      </c>
      <c r="D11" s="23"/>
      <c r="E11" s="23"/>
      <c r="F11" s="23"/>
      <c r="G11" s="23"/>
      <c r="H11" s="23"/>
      <c r="I11" s="24"/>
      <c r="J11" s="6" t="s">
        <v>21</v>
      </c>
      <c r="K11" s="6"/>
      <c r="L11" s="6"/>
      <c r="M11" s="6"/>
      <c r="N11" s="6"/>
      <c r="O11" s="6"/>
      <c r="P11" s="6"/>
      <c r="Q11" s="22" t="s">
        <v>24</v>
      </c>
      <c r="R11" s="23"/>
      <c r="S11" s="23"/>
      <c r="T11" s="23"/>
      <c r="U11" s="23"/>
      <c r="V11" s="23"/>
      <c r="W11" s="24"/>
      <c r="X11" s="6" t="s">
        <v>22</v>
      </c>
      <c r="Y11" s="6"/>
      <c r="Z11" s="6"/>
      <c r="AA11" s="6"/>
      <c r="AB11" s="6"/>
      <c r="AC11" s="6"/>
      <c r="AD11" s="6"/>
    </row>
    <row r="12" spans="2:30" ht="13.5">
      <c r="B12" s="10" t="s">
        <v>1</v>
      </c>
      <c r="C12" s="25" t="s">
        <v>8</v>
      </c>
      <c r="D12" s="36" t="s">
        <v>9</v>
      </c>
      <c r="E12" s="26"/>
      <c r="F12" s="27"/>
      <c r="G12" s="26" t="s">
        <v>10</v>
      </c>
      <c r="H12" s="26"/>
      <c r="I12" s="27"/>
      <c r="J12" s="11" t="s">
        <v>11</v>
      </c>
      <c r="K12" s="36" t="s">
        <v>12</v>
      </c>
      <c r="L12" s="26"/>
      <c r="M12" s="27"/>
      <c r="N12" s="12" t="s">
        <v>13</v>
      </c>
      <c r="O12" s="12"/>
      <c r="P12" s="12"/>
      <c r="Q12" s="25" t="s">
        <v>14</v>
      </c>
      <c r="R12" s="36" t="s">
        <v>15</v>
      </c>
      <c r="S12" s="26"/>
      <c r="T12" s="27"/>
      <c r="U12" s="26" t="s">
        <v>16</v>
      </c>
      <c r="V12" s="26"/>
      <c r="W12" s="27"/>
      <c r="X12" s="13" t="s">
        <v>17</v>
      </c>
      <c r="Y12" s="36" t="s">
        <v>18</v>
      </c>
      <c r="Z12" s="26"/>
      <c r="AA12" s="27"/>
      <c r="AB12" s="12" t="s">
        <v>19</v>
      </c>
      <c r="AC12" s="12"/>
      <c r="AD12" s="9"/>
    </row>
    <row r="13" spans="2:33" ht="13.5">
      <c r="B13" s="8" t="s">
        <v>2</v>
      </c>
      <c r="C13" s="28">
        <v>1</v>
      </c>
      <c r="D13" s="37">
        <v>41</v>
      </c>
      <c r="E13" s="30" t="s">
        <v>23</v>
      </c>
      <c r="F13" s="31">
        <v>0.55</v>
      </c>
      <c r="G13" s="29">
        <v>61</v>
      </c>
      <c r="H13" s="30" t="s">
        <v>23</v>
      </c>
      <c r="I13" s="31">
        <v>0.75</v>
      </c>
      <c r="J13" s="14">
        <v>1</v>
      </c>
      <c r="K13" s="37">
        <v>31</v>
      </c>
      <c r="L13" s="30" t="s">
        <v>23</v>
      </c>
      <c r="M13" s="31">
        <v>0.45</v>
      </c>
      <c r="N13" s="15">
        <v>50</v>
      </c>
      <c r="O13" s="16" t="s">
        <v>23</v>
      </c>
      <c r="P13" s="17">
        <v>0.7</v>
      </c>
      <c r="Q13" s="28">
        <v>1</v>
      </c>
      <c r="R13" s="37"/>
      <c r="S13" s="30"/>
      <c r="T13" s="31"/>
      <c r="U13" s="29"/>
      <c r="V13" s="30"/>
      <c r="W13" s="31"/>
      <c r="X13" s="14"/>
      <c r="Y13" s="37"/>
      <c r="Z13" s="30"/>
      <c r="AA13" s="31"/>
      <c r="AB13" s="15"/>
      <c r="AC13" s="16"/>
      <c r="AD13" s="17"/>
      <c r="AE13" s="4"/>
      <c r="AF13" s="4"/>
      <c r="AG13" s="4"/>
    </row>
    <row r="14" spans="2:33" ht="13.5">
      <c r="B14" s="7" t="s">
        <v>3</v>
      </c>
      <c r="C14" s="32">
        <v>1</v>
      </c>
      <c r="D14" s="38">
        <v>31</v>
      </c>
      <c r="E14" s="34" t="s">
        <v>23</v>
      </c>
      <c r="F14" s="35">
        <v>0.4</v>
      </c>
      <c r="G14" s="33">
        <v>47</v>
      </c>
      <c r="H14" s="34" t="s">
        <v>23</v>
      </c>
      <c r="I14" s="35">
        <v>0.6</v>
      </c>
      <c r="J14" s="18">
        <v>1</v>
      </c>
      <c r="K14" s="38">
        <v>25</v>
      </c>
      <c r="L14" s="34" t="s">
        <v>23</v>
      </c>
      <c r="M14" s="35">
        <v>0.3</v>
      </c>
      <c r="N14" s="19">
        <v>36</v>
      </c>
      <c r="O14" s="20" t="s">
        <v>23</v>
      </c>
      <c r="P14" s="21">
        <v>0.5</v>
      </c>
      <c r="Q14" s="32">
        <v>1</v>
      </c>
      <c r="R14" s="38">
        <v>15</v>
      </c>
      <c r="S14" s="34" t="s">
        <v>23</v>
      </c>
      <c r="T14" s="35">
        <v>0.2</v>
      </c>
      <c r="U14" s="33">
        <v>24</v>
      </c>
      <c r="V14" s="34" t="s">
        <v>23</v>
      </c>
      <c r="W14" s="35">
        <v>0.3</v>
      </c>
      <c r="X14" s="18">
        <v>1</v>
      </c>
      <c r="Y14" s="38">
        <v>7</v>
      </c>
      <c r="Z14" s="34" t="s">
        <v>23</v>
      </c>
      <c r="AA14" s="35">
        <v>0.11</v>
      </c>
      <c r="AB14" s="19">
        <v>15</v>
      </c>
      <c r="AC14" s="20" t="s">
        <v>23</v>
      </c>
      <c r="AD14" s="21">
        <v>0.25</v>
      </c>
      <c r="AE14" s="4"/>
      <c r="AF14" s="4"/>
      <c r="AG14" s="4"/>
    </row>
    <row r="15" spans="2:33" ht="13.5">
      <c r="B15" s="8" t="s">
        <v>4</v>
      </c>
      <c r="C15" s="28">
        <v>1</v>
      </c>
      <c r="D15" s="37">
        <v>22</v>
      </c>
      <c r="E15" s="30" t="s">
        <v>25</v>
      </c>
      <c r="F15" s="31">
        <v>0.3</v>
      </c>
      <c r="G15" s="29">
        <v>35</v>
      </c>
      <c r="H15" s="30" t="s">
        <v>25</v>
      </c>
      <c r="I15" s="31">
        <v>0.46</v>
      </c>
      <c r="J15" s="14">
        <v>1</v>
      </c>
      <c r="K15" s="37">
        <v>21</v>
      </c>
      <c r="L15" s="30" t="s">
        <v>25</v>
      </c>
      <c r="M15" s="31">
        <v>0.24</v>
      </c>
      <c r="N15" s="15">
        <v>23</v>
      </c>
      <c r="O15" s="16" t="s">
        <v>25</v>
      </c>
      <c r="P15" s="17">
        <v>0.35</v>
      </c>
      <c r="Q15" s="28">
        <v>1</v>
      </c>
      <c r="R15" s="37">
        <v>8</v>
      </c>
      <c r="S15" s="30" t="s">
        <v>23</v>
      </c>
      <c r="T15" s="31">
        <v>0.14</v>
      </c>
      <c r="U15" s="29">
        <v>18</v>
      </c>
      <c r="V15" s="30" t="s">
        <v>23</v>
      </c>
      <c r="W15" s="31">
        <v>0.23</v>
      </c>
      <c r="X15" s="14">
        <v>1</v>
      </c>
      <c r="Y15" s="37">
        <v>4</v>
      </c>
      <c r="Z15" s="30" t="s">
        <v>23</v>
      </c>
      <c r="AA15" s="31">
        <v>0.06</v>
      </c>
      <c r="AB15" s="15">
        <v>8</v>
      </c>
      <c r="AC15" s="16" t="s">
        <v>23</v>
      </c>
      <c r="AD15" s="17">
        <v>0.14</v>
      </c>
      <c r="AE15" s="4"/>
      <c r="AF15" s="4"/>
      <c r="AG15" s="4"/>
    </row>
    <row r="16" spans="2:33" ht="13.5">
      <c r="B16" s="7" t="s">
        <v>5</v>
      </c>
      <c r="C16" s="32">
        <v>1</v>
      </c>
      <c r="D16" s="38">
        <v>15</v>
      </c>
      <c r="E16" s="34" t="s">
        <v>25</v>
      </c>
      <c r="F16" s="35">
        <v>0.21</v>
      </c>
      <c r="G16" s="33">
        <v>20</v>
      </c>
      <c r="H16" s="34" t="s">
        <v>25</v>
      </c>
      <c r="I16" s="35">
        <v>0.34</v>
      </c>
      <c r="J16" s="18">
        <v>1</v>
      </c>
      <c r="K16" s="38">
        <v>10</v>
      </c>
      <c r="L16" s="34" t="s">
        <v>25</v>
      </c>
      <c r="M16" s="35">
        <v>0.2</v>
      </c>
      <c r="N16" s="19">
        <v>15</v>
      </c>
      <c r="O16" s="20" t="s">
        <v>25</v>
      </c>
      <c r="P16" s="21">
        <v>0.22</v>
      </c>
      <c r="Q16" s="32">
        <v>1</v>
      </c>
      <c r="R16" s="38">
        <v>4</v>
      </c>
      <c r="S16" s="34" t="s">
        <v>25</v>
      </c>
      <c r="T16" s="35">
        <v>0.07</v>
      </c>
      <c r="U16" s="33">
        <v>10</v>
      </c>
      <c r="V16" s="34" t="s">
        <v>25</v>
      </c>
      <c r="W16" s="35">
        <v>0.17</v>
      </c>
      <c r="X16" s="18">
        <v>1</v>
      </c>
      <c r="Y16" s="38">
        <v>2</v>
      </c>
      <c r="Z16" s="34" t="s">
        <v>25</v>
      </c>
      <c r="AA16" s="35">
        <v>0.04</v>
      </c>
      <c r="AB16" s="19">
        <v>5</v>
      </c>
      <c r="AC16" s="20" t="s">
        <v>25</v>
      </c>
      <c r="AD16" s="21">
        <v>0.07</v>
      </c>
      <c r="AE16" s="4"/>
      <c r="AF16" s="4"/>
      <c r="AG16" s="4"/>
    </row>
    <row r="17" spans="2:33" ht="13.5">
      <c r="B17" s="8" t="s">
        <v>6</v>
      </c>
      <c r="C17" s="28">
        <v>1</v>
      </c>
      <c r="D17" s="37">
        <v>5</v>
      </c>
      <c r="E17" s="30" t="s">
        <v>25</v>
      </c>
      <c r="F17" s="31">
        <v>0.14</v>
      </c>
      <c r="G17" s="29">
        <v>8</v>
      </c>
      <c r="H17" s="30" t="s">
        <v>25</v>
      </c>
      <c r="I17" s="31">
        <v>0.19</v>
      </c>
      <c r="J17" s="14">
        <v>1</v>
      </c>
      <c r="K17" s="37">
        <v>5</v>
      </c>
      <c r="L17" s="30" t="s">
        <v>25</v>
      </c>
      <c r="M17" s="31">
        <v>0.09</v>
      </c>
      <c r="N17" s="15">
        <v>8</v>
      </c>
      <c r="O17" s="16" t="s">
        <v>25</v>
      </c>
      <c r="P17" s="17">
        <v>0.14</v>
      </c>
      <c r="Q17" s="28">
        <v>1</v>
      </c>
      <c r="R17" s="37"/>
      <c r="S17" s="30"/>
      <c r="T17" s="31"/>
      <c r="U17" s="29"/>
      <c r="V17" s="30"/>
      <c r="W17" s="31"/>
      <c r="X17" s="14"/>
      <c r="Y17" s="37"/>
      <c r="Z17" s="30"/>
      <c r="AA17" s="31"/>
      <c r="AB17" s="15"/>
      <c r="AC17" s="16"/>
      <c r="AD17" s="17"/>
      <c r="AE17" s="4"/>
      <c r="AF17" s="4"/>
      <c r="AG17" s="4"/>
    </row>
    <row r="18" spans="2:33" ht="13.5">
      <c r="B18" s="1" t="s">
        <v>7</v>
      </c>
      <c r="C18" s="4"/>
      <c r="D18" s="4"/>
      <c r="E18" s="3"/>
      <c r="F18" s="4"/>
      <c r="G18" s="4"/>
      <c r="H18" s="3"/>
      <c r="I18" s="4"/>
      <c r="J18" s="4"/>
      <c r="K18" s="4"/>
      <c r="L18" s="3"/>
      <c r="M18" s="4"/>
      <c r="N18" s="4"/>
      <c r="O18" s="3"/>
      <c r="P18" s="4"/>
      <c r="Q18" s="4"/>
      <c r="R18" s="4"/>
      <c r="S18" s="3"/>
      <c r="T18" s="4"/>
      <c r="U18" s="4"/>
      <c r="V18" s="3"/>
      <c r="W18" s="4"/>
      <c r="X18" s="4"/>
      <c r="Y18" s="4"/>
      <c r="Z18" s="3"/>
      <c r="AA18" s="4"/>
      <c r="AB18" s="4"/>
      <c r="AC18" s="3"/>
      <c r="AD18" s="4"/>
      <c r="AE18" s="4"/>
      <c r="AF18" s="4"/>
      <c r="AG18" s="4"/>
    </row>
    <row r="19" spans="3:33" ht="13.5">
      <c r="C19" s="4"/>
      <c r="D19" s="4"/>
      <c r="E19" s="3"/>
      <c r="F19" s="4"/>
      <c r="G19" s="4"/>
      <c r="H19" s="3"/>
      <c r="I19" s="4"/>
      <c r="J19" s="4"/>
      <c r="K19" s="4"/>
      <c r="L19" s="3"/>
      <c r="M19" s="4"/>
      <c r="N19" s="4"/>
      <c r="O19" s="3"/>
      <c r="P19" s="4"/>
      <c r="Q19" s="4"/>
      <c r="R19" s="4"/>
      <c r="S19" s="3"/>
      <c r="T19" s="4"/>
      <c r="U19" s="4"/>
      <c r="V19" s="3"/>
      <c r="W19" s="4"/>
      <c r="X19" s="4"/>
      <c r="Y19" s="4"/>
      <c r="Z19" s="3"/>
      <c r="AA19" s="4"/>
      <c r="AB19" s="4"/>
      <c r="AC19" s="3"/>
      <c r="AD19" s="4"/>
      <c r="AE19" s="4"/>
      <c r="AF19" s="4"/>
      <c r="AG19" s="4"/>
    </row>
    <row r="20" spans="2:30" ht="13.5" hidden="1">
      <c r="B20" s="1" t="s">
        <v>2</v>
      </c>
      <c r="C20" s="39">
        <v>1</v>
      </c>
      <c r="D20" s="46">
        <f>D13/100</f>
        <v>0.41</v>
      </c>
      <c r="E20" s="47" t="s">
        <v>34</v>
      </c>
      <c r="F20" s="46">
        <v>9</v>
      </c>
      <c r="G20" s="50">
        <f>G13/100</f>
        <v>0.61</v>
      </c>
      <c r="H20" s="51" t="s">
        <v>34</v>
      </c>
      <c r="I20" s="50">
        <v>9</v>
      </c>
      <c r="J20" s="39">
        <v>1</v>
      </c>
      <c r="K20" s="48">
        <f>K13/100</f>
        <v>0.31</v>
      </c>
      <c r="L20" s="49" t="s">
        <v>34</v>
      </c>
      <c r="M20" s="48">
        <v>9</v>
      </c>
      <c r="N20" s="54">
        <f>N13/100</f>
        <v>0.5</v>
      </c>
      <c r="O20" s="55" t="s">
        <v>34</v>
      </c>
      <c r="P20" s="54">
        <v>9</v>
      </c>
      <c r="Q20" s="39">
        <v>1</v>
      </c>
      <c r="R20" s="39">
        <v>9</v>
      </c>
      <c r="S20" s="40"/>
      <c r="T20" s="39"/>
      <c r="U20" s="39">
        <v>9</v>
      </c>
      <c r="V20" s="40"/>
      <c r="W20" s="39"/>
      <c r="X20" s="39"/>
      <c r="Y20" s="39">
        <v>9</v>
      </c>
      <c r="Z20" s="40"/>
      <c r="AA20" s="39"/>
      <c r="AB20" s="39">
        <v>9</v>
      </c>
      <c r="AC20" s="40"/>
      <c r="AD20" s="39"/>
    </row>
    <row r="21" spans="2:30" ht="13.5" hidden="1">
      <c r="B21" s="1" t="s">
        <v>3</v>
      </c>
      <c r="C21" s="39">
        <v>1</v>
      </c>
      <c r="D21" s="46">
        <f>D14/100</f>
        <v>0.31</v>
      </c>
      <c r="E21" s="47" t="s">
        <v>34</v>
      </c>
      <c r="F21" s="46">
        <v>0.4</v>
      </c>
      <c r="G21" s="50">
        <f>G14/100</f>
        <v>0.47</v>
      </c>
      <c r="H21" s="51" t="s">
        <v>34</v>
      </c>
      <c r="I21" s="50">
        <v>0.6</v>
      </c>
      <c r="J21" s="39">
        <v>1</v>
      </c>
      <c r="K21" s="48">
        <f>K14/100</f>
        <v>0.25</v>
      </c>
      <c r="L21" s="49" t="s">
        <v>34</v>
      </c>
      <c r="M21" s="48">
        <v>0.3</v>
      </c>
      <c r="N21" s="54">
        <f>N14/100</f>
        <v>0.36</v>
      </c>
      <c r="O21" s="55" t="s">
        <v>34</v>
      </c>
      <c r="P21" s="54">
        <v>0.5</v>
      </c>
      <c r="Q21" s="39">
        <v>1</v>
      </c>
      <c r="R21" s="52">
        <f>R14/100</f>
        <v>0.15</v>
      </c>
      <c r="S21" s="53" t="s">
        <v>34</v>
      </c>
      <c r="T21" s="52">
        <v>1</v>
      </c>
      <c r="U21" s="56">
        <f>U14/100</f>
        <v>0.24</v>
      </c>
      <c r="V21" s="57" t="s">
        <v>34</v>
      </c>
      <c r="W21" s="56">
        <v>1</v>
      </c>
      <c r="X21" s="39">
        <v>1</v>
      </c>
      <c r="Y21" s="58">
        <f>Y14/100</f>
        <v>0.07</v>
      </c>
      <c r="Z21" s="59" t="s">
        <v>34</v>
      </c>
      <c r="AA21" s="58">
        <v>1</v>
      </c>
      <c r="AB21" s="60">
        <f>AB14/100</f>
        <v>0.15</v>
      </c>
      <c r="AC21" s="61" t="s">
        <v>34</v>
      </c>
      <c r="AD21" s="60">
        <v>1</v>
      </c>
    </row>
    <row r="22" spans="2:30" ht="13.5" hidden="1">
      <c r="B22" s="1" t="s">
        <v>4</v>
      </c>
      <c r="C22" s="39">
        <v>1</v>
      </c>
      <c r="D22" s="46">
        <f>D15/100</f>
        <v>0.22</v>
      </c>
      <c r="E22" s="47" t="s">
        <v>34</v>
      </c>
      <c r="F22" s="46">
        <v>0.3</v>
      </c>
      <c r="G22" s="50">
        <f>G15/100</f>
        <v>0.35</v>
      </c>
      <c r="H22" s="51" t="s">
        <v>34</v>
      </c>
      <c r="I22" s="50">
        <v>0.46</v>
      </c>
      <c r="J22" s="39">
        <v>1</v>
      </c>
      <c r="K22" s="48">
        <f>K15/100</f>
        <v>0.21</v>
      </c>
      <c r="L22" s="49" t="s">
        <v>34</v>
      </c>
      <c r="M22" s="48">
        <v>0.24</v>
      </c>
      <c r="N22" s="54">
        <f>N15/100</f>
        <v>0.23</v>
      </c>
      <c r="O22" s="55" t="s">
        <v>34</v>
      </c>
      <c r="P22" s="54">
        <v>0.35</v>
      </c>
      <c r="Q22" s="39">
        <v>1</v>
      </c>
      <c r="R22" s="52">
        <f>R15/100</f>
        <v>0.08</v>
      </c>
      <c r="S22" s="53" t="s">
        <v>34</v>
      </c>
      <c r="T22" s="52">
        <v>0.14</v>
      </c>
      <c r="U22" s="56">
        <f>U15/100</f>
        <v>0.18</v>
      </c>
      <c r="V22" s="57" t="s">
        <v>34</v>
      </c>
      <c r="W22" s="56">
        <v>0.23</v>
      </c>
      <c r="X22" s="39">
        <v>1</v>
      </c>
      <c r="Y22" s="58">
        <f>Y15/100</f>
        <v>0.04</v>
      </c>
      <c r="Z22" s="59" t="s">
        <v>34</v>
      </c>
      <c r="AA22" s="58">
        <v>0.06</v>
      </c>
      <c r="AB22" s="60">
        <f>AB15/100</f>
        <v>0.08</v>
      </c>
      <c r="AC22" s="61" t="s">
        <v>34</v>
      </c>
      <c r="AD22" s="60">
        <v>0.14</v>
      </c>
    </row>
    <row r="23" spans="2:30" ht="13.5" hidden="1">
      <c r="B23" s="1" t="s">
        <v>5</v>
      </c>
      <c r="C23" s="39">
        <v>1</v>
      </c>
      <c r="D23" s="46">
        <f>D16/100</f>
        <v>0.15</v>
      </c>
      <c r="E23" s="47" t="s">
        <v>34</v>
      </c>
      <c r="F23" s="46">
        <v>0.21</v>
      </c>
      <c r="G23" s="50">
        <f>G16/100</f>
        <v>0.2</v>
      </c>
      <c r="H23" s="51" t="s">
        <v>34</v>
      </c>
      <c r="I23" s="50">
        <v>0.34</v>
      </c>
      <c r="J23" s="39">
        <v>1</v>
      </c>
      <c r="K23" s="48">
        <f>K16/100</f>
        <v>0.1</v>
      </c>
      <c r="L23" s="49" t="s">
        <v>34</v>
      </c>
      <c r="M23" s="48">
        <v>0.2</v>
      </c>
      <c r="N23" s="54">
        <f>N16/100</f>
        <v>0.15</v>
      </c>
      <c r="O23" s="55" t="s">
        <v>34</v>
      </c>
      <c r="P23" s="54">
        <v>0.22</v>
      </c>
      <c r="Q23" s="39">
        <v>1</v>
      </c>
      <c r="R23" s="52">
        <v>0</v>
      </c>
      <c r="S23" s="53" t="s">
        <v>34</v>
      </c>
      <c r="T23" s="52">
        <v>0.07</v>
      </c>
      <c r="U23" s="56">
        <v>0</v>
      </c>
      <c r="V23" s="57" t="s">
        <v>34</v>
      </c>
      <c r="W23" s="56">
        <v>0.17</v>
      </c>
      <c r="X23" s="39">
        <v>1</v>
      </c>
      <c r="Y23" s="58">
        <v>0</v>
      </c>
      <c r="Z23" s="59" t="s">
        <v>34</v>
      </c>
      <c r="AA23" s="58">
        <v>0.04</v>
      </c>
      <c r="AB23" s="60">
        <v>0</v>
      </c>
      <c r="AC23" s="61" t="s">
        <v>34</v>
      </c>
      <c r="AD23" s="60">
        <v>0.07</v>
      </c>
    </row>
    <row r="24" spans="2:30" ht="13.5" hidden="1">
      <c r="B24" s="1" t="s">
        <v>6</v>
      </c>
      <c r="C24" s="39">
        <v>1</v>
      </c>
      <c r="D24" s="102">
        <v>-9</v>
      </c>
      <c r="E24" s="47" t="s">
        <v>34</v>
      </c>
      <c r="F24" s="46">
        <v>0.14</v>
      </c>
      <c r="G24" s="103">
        <v>-9</v>
      </c>
      <c r="H24" s="51" t="s">
        <v>34</v>
      </c>
      <c r="I24" s="50">
        <v>0.19</v>
      </c>
      <c r="J24" s="39">
        <v>1</v>
      </c>
      <c r="K24" s="101">
        <v>-9</v>
      </c>
      <c r="L24" s="49" t="s">
        <v>34</v>
      </c>
      <c r="M24" s="48">
        <v>0.09</v>
      </c>
      <c r="N24" s="100">
        <v>-9</v>
      </c>
      <c r="O24" s="55" t="s">
        <v>34</v>
      </c>
      <c r="P24" s="54">
        <v>0.14</v>
      </c>
      <c r="Q24" s="39">
        <v>1</v>
      </c>
      <c r="R24" s="98">
        <v>-9</v>
      </c>
      <c r="S24" s="99"/>
      <c r="T24" s="98"/>
      <c r="U24" s="98">
        <v>-9</v>
      </c>
      <c r="V24" s="99"/>
      <c r="W24" s="98"/>
      <c r="X24" s="98"/>
      <c r="Y24" s="98">
        <v>-9</v>
      </c>
      <c r="Z24" s="99"/>
      <c r="AA24" s="98"/>
      <c r="AB24" s="98">
        <v>-9</v>
      </c>
      <c r="AC24" s="40"/>
      <c r="AD24" s="39"/>
    </row>
    <row r="25" ht="13.5" hidden="1"/>
    <row r="26" spans="4:30" s="41" customFormat="1" ht="13.5" hidden="1">
      <c r="D26" s="42">
        <f>ROUND(D6,2)</f>
        <v>0.04</v>
      </c>
      <c r="E26" s="42">
        <f aca="true" t="shared" si="0" ref="E26:AD26">ROUND(E6,2)</f>
        <v>0</v>
      </c>
      <c r="F26" s="42">
        <f t="shared" si="0"/>
        <v>0</v>
      </c>
      <c r="G26" s="42">
        <f t="shared" si="0"/>
        <v>0.07</v>
      </c>
      <c r="H26" s="42">
        <f t="shared" si="0"/>
        <v>0</v>
      </c>
      <c r="I26" s="42">
        <f t="shared" si="0"/>
        <v>0</v>
      </c>
      <c r="J26" s="42">
        <f t="shared" si="0"/>
        <v>1</v>
      </c>
      <c r="K26" s="42">
        <f t="shared" si="0"/>
        <v>0.06</v>
      </c>
      <c r="L26" s="42">
        <f t="shared" si="0"/>
        <v>0</v>
      </c>
      <c r="M26" s="42">
        <f t="shared" si="0"/>
        <v>0</v>
      </c>
      <c r="N26" s="42">
        <f t="shared" si="0"/>
        <v>0.21</v>
      </c>
      <c r="O26" s="42">
        <f t="shared" si="0"/>
        <v>0</v>
      </c>
      <c r="P26" s="42">
        <f t="shared" si="0"/>
        <v>0</v>
      </c>
      <c r="Q26" s="42">
        <f t="shared" si="0"/>
        <v>1</v>
      </c>
      <c r="R26" s="42">
        <f t="shared" si="0"/>
        <v>0.18</v>
      </c>
      <c r="S26" s="42">
        <f t="shared" si="0"/>
        <v>0</v>
      </c>
      <c r="T26" s="42">
        <f t="shared" si="0"/>
        <v>0</v>
      </c>
      <c r="U26" s="42">
        <f t="shared" si="0"/>
        <v>0.25</v>
      </c>
      <c r="V26" s="42">
        <f t="shared" si="0"/>
        <v>0</v>
      </c>
      <c r="W26" s="42">
        <f t="shared" si="0"/>
        <v>0</v>
      </c>
      <c r="X26" s="42">
        <f t="shared" si="0"/>
        <v>1</v>
      </c>
      <c r="Y26" s="42">
        <f t="shared" si="0"/>
        <v>0.11</v>
      </c>
      <c r="Z26" s="42">
        <f t="shared" si="0"/>
        <v>0</v>
      </c>
      <c r="AA26" s="42">
        <f t="shared" si="0"/>
        <v>0</v>
      </c>
      <c r="AB26" s="42">
        <f t="shared" si="0"/>
        <v>0.24</v>
      </c>
      <c r="AC26" s="42">
        <f t="shared" si="0"/>
        <v>0</v>
      </c>
      <c r="AD26" s="42">
        <f t="shared" si="0"/>
        <v>0</v>
      </c>
    </row>
  </sheetData>
  <sheetProtection/>
  <mergeCells count="16">
    <mergeCell ref="D5:F5"/>
    <mergeCell ref="G5:I5"/>
    <mergeCell ref="K5:M5"/>
    <mergeCell ref="N5:P5"/>
    <mergeCell ref="R5:T5"/>
    <mergeCell ref="U5:W5"/>
    <mergeCell ref="Y5:AA5"/>
    <mergeCell ref="AB5:AD5"/>
    <mergeCell ref="D6:F6"/>
    <mergeCell ref="G6:I6"/>
    <mergeCell ref="K6:M6"/>
    <mergeCell ref="N6:P6"/>
    <mergeCell ref="R6:T6"/>
    <mergeCell ref="U6:W6"/>
    <mergeCell ref="Y6:AA6"/>
    <mergeCell ref="AB6:A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6"/>
  <sheetViews>
    <sheetView zoomScalePageLayoutView="0" workbookViewId="0" topLeftCell="J1">
      <selection activeCell="J1" sqref="J1"/>
    </sheetView>
  </sheetViews>
  <sheetFormatPr defaultColWidth="9.00390625" defaultRowHeight="13.5"/>
  <cols>
    <col min="1" max="1" width="2.50390625" style="63" hidden="1" customWidth="1"/>
    <col min="2" max="2" width="46.00390625" style="63" hidden="1" customWidth="1"/>
    <col min="3" max="3" width="18.00390625" style="63" hidden="1" customWidth="1"/>
    <col min="4" max="8" width="0" style="114" hidden="1" customWidth="1"/>
    <col min="9" max="9" width="0" style="63" hidden="1" customWidth="1"/>
    <col min="10" max="16384" width="9.00390625" style="63" customWidth="1"/>
  </cols>
  <sheetData>
    <row r="2" spans="2:8" ht="13.5">
      <c r="B2" s="113" t="s">
        <v>73</v>
      </c>
      <c r="H2" s="115" t="s">
        <v>74</v>
      </c>
    </row>
    <row r="3" spans="2:9" s="68" customFormat="1" ht="13.5">
      <c r="B3" s="63"/>
      <c r="C3" s="116"/>
      <c r="D3" s="117" t="s">
        <v>8</v>
      </c>
      <c r="E3" s="117" t="s">
        <v>12</v>
      </c>
      <c r="F3" s="117" t="s">
        <v>15</v>
      </c>
      <c r="G3" s="117" t="s">
        <v>75</v>
      </c>
      <c r="H3" s="118" t="s">
        <v>76</v>
      </c>
      <c r="I3" s="63"/>
    </row>
    <row r="4" spans="2:8" ht="13.5">
      <c r="B4" s="63" t="str">
        <f>$C$27&amp;$C$29</f>
        <v>世界クラス（国際プロ）</v>
      </c>
      <c r="C4" s="122" t="s">
        <v>78</v>
      </c>
      <c r="D4" s="161">
        <v>23.7</v>
      </c>
      <c r="E4" s="161">
        <v>10.93</v>
      </c>
      <c r="F4" s="161">
        <v>7.08</v>
      </c>
      <c r="G4" s="161">
        <f aca="true" t="shared" si="0" ref="G4:G18">H4/0.95</f>
        <v>6.273684210526316</v>
      </c>
      <c r="H4" s="162">
        <v>5.96</v>
      </c>
    </row>
    <row r="5" spans="2:8" ht="13.5">
      <c r="B5" s="63" t="str">
        <f>$B$33&amp;"～"&amp;$B$29</f>
        <v>国内トップクラス（国内プロ）～世界クラス（国際プロ）</v>
      </c>
      <c r="C5" s="125"/>
      <c r="D5" s="163">
        <v>22.81</v>
      </c>
      <c r="E5" s="163">
        <v>10.58</v>
      </c>
      <c r="F5" s="163">
        <v>6.77</v>
      </c>
      <c r="G5" s="163">
        <f t="shared" si="0"/>
        <v>5.989473684210527</v>
      </c>
      <c r="H5" s="164">
        <v>5.69</v>
      </c>
    </row>
    <row r="6" spans="2:8" ht="13.5">
      <c r="B6" s="63" t="str">
        <f>$C$34&amp;$C$35</f>
        <v>国内トップクラス（国内プロ）</v>
      </c>
      <c r="C6" s="128" t="s">
        <v>80</v>
      </c>
      <c r="D6" s="165">
        <v>21.92</v>
      </c>
      <c r="E6" s="165">
        <v>10.24</v>
      </c>
      <c r="F6" s="165">
        <v>6.46</v>
      </c>
      <c r="G6" s="165">
        <f t="shared" si="0"/>
        <v>5.705263157894737</v>
      </c>
      <c r="H6" s="166">
        <v>5.42</v>
      </c>
    </row>
    <row r="7" spans="2:8" ht="13.5">
      <c r="B7" s="63" t="str">
        <f>$B$39&amp;"～"&amp;$B$35</f>
        <v>優秀（カテゴリーⅠ）～国内トップクラス（国内プロ）</v>
      </c>
      <c r="C7" s="131"/>
      <c r="D7" s="167">
        <v>21.03</v>
      </c>
      <c r="E7" s="167">
        <v>9.89</v>
      </c>
      <c r="F7" s="167">
        <v>6.15</v>
      </c>
      <c r="G7" s="167">
        <f t="shared" si="0"/>
        <v>5.421052631578948</v>
      </c>
      <c r="H7" s="168">
        <v>5.15</v>
      </c>
    </row>
    <row r="8" spans="2:8" ht="13.5">
      <c r="B8" s="63" t="str">
        <f>$C$40&amp;$C$41</f>
        <v>優秀（カテゴリーⅠ）</v>
      </c>
      <c r="C8" s="134" t="s">
        <v>82</v>
      </c>
      <c r="D8" s="169">
        <v>20.15</v>
      </c>
      <c r="E8" s="169">
        <v>9.55</v>
      </c>
      <c r="F8" s="169">
        <v>5.84</v>
      </c>
      <c r="G8" s="169">
        <f t="shared" si="0"/>
        <v>5.147368421052631</v>
      </c>
      <c r="H8" s="170">
        <v>4.89</v>
      </c>
    </row>
    <row r="9" spans="2:8" ht="13.5">
      <c r="B9" s="63" t="str">
        <f>$B$45&amp;"～"&amp;$B$41</f>
        <v>上級（カテゴリーⅡ）～優秀（カテゴリーⅠ）</v>
      </c>
      <c r="C9" s="137"/>
      <c r="D9" s="171">
        <v>19.26</v>
      </c>
      <c r="E9" s="171">
        <v>9.2</v>
      </c>
      <c r="F9" s="171">
        <v>5.53</v>
      </c>
      <c r="G9" s="171">
        <f t="shared" si="0"/>
        <v>4.863157894736842</v>
      </c>
      <c r="H9" s="172">
        <v>4.62</v>
      </c>
    </row>
    <row r="10" spans="2:8" ht="13.5">
      <c r="B10" s="63" t="str">
        <f>$C$46&amp;$C$47</f>
        <v>上級（カテゴリーⅡ）</v>
      </c>
      <c r="C10" s="140" t="s">
        <v>84</v>
      </c>
      <c r="D10" s="173">
        <v>18.37</v>
      </c>
      <c r="E10" s="173">
        <v>8.86</v>
      </c>
      <c r="F10" s="173">
        <v>5.22</v>
      </c>
      <c r="G10" s="173">
        <f t="shared" si="0"/>
        <v>4.578947368421052</v>
      </c>
      <c r="H10" s="174">
        <v>4.35</v>
      </c>
    </row>
    <row r="11" spans="2:8" ht="13.5">
      <c r="B11" s="63" t="str">
        <f>$B$51&amp;"～"&amp;$B$47</f>
        <v>よい（カテゴリーⅢ）～上級（カテゴリーⅡ）</v>
      </c>
      <c r="C11" s="146"/>
      <c r="D11" s="175">
        <v>17.48</v>
      </c>
      <c r="E11" s="175">
        <v>8.51</v>
      </c>
      <c r="F11" s="175">
        <v>4.91</v>
      </c>
      <c r="G11" s="175">
        <f t="shared" si="0"/>
        <v>4.3052631578947365</v>
      </c>
      <c r="H11" s="176">
        <v>4.09</v>
      </c>
    </row>
    <row r="12" spans="2:8" ht="13.5">
      <c r="B12" s="63" t="str">
        <f>$C$52&amp;$C$53</f>
        <v>よい（カテゴリーⅢ）</v>
      </c>
      <c r="C12" s="143" t="s">
        <v>86</v>
      </c>
      <c r="D12" s="177">
        <v>16.59</v>
      </c>
      <c r="E12" s="177">
        <v>8.17</v>
      </c>
      <c r="F12" s="177">
        <v>4.6</v>
      </c>
      <c r="G12" s="177">
        <f t="shared" si="0"/>
        <v>4.021052631578947</v>
      </c>
      <c r="H12" s="178">
        <v>3.82</v>
      </c>
    </row>
    <row r="13" spans="2:8" ht="13.5">
      <c r="B13" s="63" t="str">
        <f>$B$59&amp;"～"&amp;$B$53</f>
        <v>まずまず（カテゴリーⅣ）～よい（カテゴリーⅢ）</v>
      </c>
      <c r="C13" s="149"/>
      <c r="D13" s="179">
        <v>15.41</v>
      </c>
      <c r="E13" s="179">
        <v>7.71</v>
      </c>
      <c r="F13" s="179">
        <v>4.19</v>
      </c>
      <c r="G13" s="179">
        <f t="shared" si="0"/>
        <v>3.6526315789473687</v>
      </c>
      <c r="H13" s="180">
        <v>3.47</v>
      </c>
    </row>
    <row r="14" spans="2:8" ht="13.5">
      <c r="B14" s="63" t="str">
        <f>$C$58&amp;$C$59</f>
        <v>まずまず（カテゴリーⅣ）</v>
      </c>
      <c r="C14" s="131" t="s">
        <v>88</v>
      </c>
      <c r="D14" s="167">
        <v>14.81</v>
      </c>
      <c r="E14" s="167">
        <v>7.48</v>
      </c>
      <c r="F14" s="167">
        <v>3.98</v>
      </c>
      <c r="G14" s="167">
        <f t="shared" si="0"/>
        <v>3.463157894736842</v>
      </c>
      <c r="H14" s="168">
        <v>3.29</v>
      </c>
    </row>
    <row r="15" spans="2:8" ht="13.5">
      <c r="B15" s="63" t="str">
        <f>$B$64&amp;"～"&amp;$B$59</f>
        <v>普通（カテゴリーⅤ）～まずまず（カテゴリーⅣ）</v>
      </c>
      <c r="C15" s="152"/>
      <c r="D15" s="181">
        <v>13.63</v>
      </c>
      <c r="E15" s="181">
        <v>7.02</v>
      </c>
      <c r="F15" s="181">
        <v>3.57</v>
      </c>
      <c r="G15" s="181">
        <f t="shared" si="0"/>
        <v>3.0842105263157897</v>
      </c>
      <c r="H15" s="182">
        <v>2.93</v>
      </c>
    </row>
    <row r="16" spans="2:8" ht="13.5">
      <c r="B16" s="63" t="str">
        <f>$C$64&amp;$C$65</f>
        <v>普通（カテゴリーⅤ）</v>
      </c>
      <c r="C16" s="155"/>
      <c r="D16" s="183">
        <v>12.74</v>
      </c>
      <c r="E16" s="183">
        <v>6.67</v>
      </c>
      <c r="F16" s="183">
        <v>3.26</v>
      </c>
      <c r="G16" s="183">
        <f t="shared" si="0"/>
        <v>2.8000000000000003</v>
      </c>
      <c r="H16" s="184">
        <v>2.66</v>
      </c>
    </row>
    <row r="17" spans="2:8" ht="13.5">
      <c r="B17" s="63" t="str">
        <f>$B$70&amp;"～"&amp;$B$66</f>
        <v>一般（トレーニングなし）～普通（カテゴリーⅤ）</v>
      </c>
      <c r="C17" s="119"/>
      <c r="D17" s="185">
        <v>11.85</v>
      </c>
      <c r="E17" s="185">
        <v>6.33</v>
      </c>
      <c r="F17" s="185">
        <v>2.95</v>
      </c>
      <c r="G17" s="185">
        <f t="shared" si="0"/>
        <v>2.526315789473684</v>
      </c>
      <c r="H17" s="186">
        <v>2.4</v>
      </c>
    </row>
    <row r="18" spans="2:8" ht="13.5">
      <c r="B18" s="63" t="str">
        <f>$C$70&amp;$C$71</f>
        <v>一般（トレーニングなし）</v>
      </c>
      <c r="C18" s="158"/>
      <c r="D18" s="187">
        <v>10.08</v>
      </c>
      <c r="E18" s="187">
        <v>5.64</v>
      </c>
      <c r="F18" s="187">
        <v>2.33</v>
      </c>
      <c r="G18" s="187">
        <f t="shared" si="0"/>
        <v>1.9578947368421054</v>
      </c>
      <c r="H18" s="188">
        <v>1.86</v>
      </c>
    </row>
    <row r="19" spans="4:8" ht="13.5">
      <c r="D19" s="114">
        <v>0</v>
      </c>
      <c r="E19" s="114">
        <v>0</v>
      </c>
      <c r="F19" s="114">
        <v>0</v>
      </c>
      <c r="G19" s="114">
        <v>0</v>
      </c>
      <c r="H19" s="114">
        <v>0</v>
      </c>
    </row>
    <row r="21" spans="2:8" ht="13.5" hidden="1">
      <c r="B21" s="113" t="s">
        <v>73</v>
      </c>
      <c r="H21" s="115" t="s">
        <v>74</v>
      </c>
    </row>
    <row r="22" spans="2:9" s="68" customFormat="1" ht="13.5" hidden="1">
      <c r="B22" s="63"/>
      <c r="C22" s="116"/>
      <c r="D22" s="117" t="s">
        <v>8</v>
      </c>
      <c r="E22" s="117" t="s">
        <v>12</v>
      </c>
      <c r="F22" s="117" t="s">
        <v>15</v>
      </c>
      <c r="G22" s="117" t="s">
        <v>75</v>
      </c>
      <c r="H22" s="118" t="s">
        <v>76</v>
      </c>
      <c r="I22" s="63"/>
    </row>
    <row r="23" spans="2:8" ht="13.5" hidden="1">
      <c r="B23" s="63" t="str">
        <f>$C$27&amp;$C$29</f>
        <v>世界クラス（国際プロ）</v>
      </c>
      <c r="C23" s="122"/>
      <c r="D23" s="123">
        <v>25.18</v>
      </c>
      <c r="E23" s="123">
        <v>11.5</v>
      </c>
      <c r="F23" s="123">
        <v>7.6</v>
      </c>
      <c r="G23" s="123">
        <f>H23/0.95</f>
        <v>6.736842105263158</v>
      </c>
      <c r="H23" s="124">
        <v>6.4</v>
      </c>
    </row>
    <row r="24" spans="2:8" ht="13.5" hidden="1">
      <c r="B24" s="63" t="str">
        <f aca="true" t="shared" si="1" ref="B24:B29">$C$27&amp;$C$29</f>
        <v>世界クラス（国際プロ）</v>
      </c>
      <c r="C24" s="122"/>
      <c r="D24" s="123">
        <v>24.88</v>
      </c>
      <c r="E24" s="123">
        <v>11.39</v>
      </c>
      <c r="F24" s="123">
        <v>7.5</v>
      </c>
      <c r="G24" s="123">
        <f aca="true" t="shared" si="2" ref="G24:G75">H24/0.95</f>
        <v>6.6421052631578945</v>
      </c>
      <c r="H24" s="124">
        <v>6.31</v>
      </c>
    </row>
    <row r="25" spans="2:8" ht="13.5" hidden="1">
      <c r="B25" s="63" t="str">
        <f t="shared" si="1"/>
        <v>世界クラス（国際プロ）</v>
      </c>
      <c r="C25" s="122"/>
      <c r="D25" s="123">
        <v>24.59</v>
      </c>
      <c r="E25" s="123">
        <v>11.27</v>
      </c>
      <c r="F25" s="123">
        <v>7.39</v>
      </c>
      <c r="G25" s="123">
        <f t="shared" si="2"/>
        <v>6.5473684210526315</v>
      </c>
      <c r="H25" s="124">
        <v>6.22</v>
      </c>
    </row>
    <row r="26" spans="2:8" ht="13.5" hidden="1">
      <c r="B26" s="63" t="str">
        <f t="shared" si="1"/>
        <v>世界クラス（国際プロ）</v>
      </c>
      <c r="C26" s="122"/>
      <c r="D26" s="123">
        <v>24.29</v>
      </c>
      <c r="E26" s="123">
        <v>11.16</v>
      </c>
      <c r="F26" s="123">
        <v>7.29</v>
      </c>
      <c r="G26" s="123">
        <f t="shared" si="2"/>
        <v>6.4526315789473685</v>
      </c>
      <c r="H26" s="124">
        <v>6.13</v>
      </c>
    </row>
    <row r="27" spans="2:8" ht="13.5" hidden="1">
      <c r="B27" s="63" t="str">
        <f t="shared" si="1"/>
        <v>世界クラス（国際プロ）</v>
      </c>
      <c r="C27" s="122" t="s">
        <v>77</v>
      </c>
      <c r="D27" s="123">
        <v>24</v>
      </c>
      <c r="E27" s="123">
        <v>11.04</v>
      </c>
      <c r="F27" s="123">
        <v>7.19</v>
      </c>
      <c r="G27" s="123">
        <f t="shared" si="2"/>
        <v>6.3578947368421055</v>
      </c>
      <c r="H27" s="124">
        <v>6.04</v>
      </c>
    </row>
    <row r="28" spans="3:8" ht="13.5" hidden="1">
      <c r="C28" s="122"/>
      <c r="D28" s="123">
        <v>100</v>
      </c>
      <c r="E28" s="123">
        <v>100</v>
      </c>
      <c r="F28" s="123">
        <v>100</v>
      </c>
      <c r="G28" s="123">
        <v>100</v>
      </c>
      <c r="H28" s="124">
        <v>100</v>
      </c>
    </row>
    <row r="29" spans="2:8" ht="13.5" hidden="1">
      <c r="B29" s="63" t="str">
        <f t="shared" si="1"/>
        <v>世界クラス（国際プロ）</v>
      </c>
      <c r="C29" s="122" t="s">
        <v>78</v>
      </c>
      <c r="D29" s="161">
        <v>23.7</v>
      </c>
      <c r="E29" s="161">
        <v>10.93</v>
      </c>
      <c r="F29" s="161">
        <v>7.08</v>
      </c>
      <c r="G29" s="161">
        <f t="shared" si="2"/>
        <v>6.273684210526316</v>
      </c>
      <c r="H29" s="162">
        <v>5.96</v>
      </c>
    </row>
    <row r="30" spans="2:8" ht="13.5" hidden="1">
      <c r="B30" s="63" t="str">
        <f>$B$33&amp;"～"&amp;$B$29</f>
        <v>国内トップクラス（国内プロ）～世界クラス（国際プロ）</v>
      </c>
      <c r="C30" s="125"/>
      <c r="D30" s="126">
        <v>23.4</v>
      </c>
      <c r="E30" s="126">
        <v>10.81</v>
      </c>
      <c r="F30" s="126">
        <v>6.98</v>
      </c>
      <c r="G30" s="126">
        <f t="shared" si="2"/>
        <v>6.178947368421053</v>
      </c>
      <c r="H30" s="127">
        <v>5.87</v>
      </c>
    </row>
    <row r="31" spans="2:8" ht="13.5" hidden="1">
      <c r="B31" s="63" t="str">
        <f>$B$33&amp;"～"&amp;$B$29</f>
        <v>国内トップクラス（国内プロ）～世界クラス（国際プロ）</v>
      </c>
      <c r="C31" s="125"/>
      <c r="D31" s="126">
        <v>23.11</v>
      </c>
      <c r="E31" s="126">
        <v>10.7</v>
      </c>
      <c r="F31" s="126">
        <v>6.88</v>
      </c>
      <c r="G31" s="126">
        <f t="shared" si="2"/>
        <v>6.08421052631579</v>
      </c>
      <c r="H31" s="127">
        <v>5.78</v>
      </c>
    </row>
    <row r="32" spans="2:8" ht="13.5" hidden="1">
      <c r="B32" s="63" t="str">
        <f>$B$33&amp;"～"&amp;$B$29</f>
        <v>国内トップクラス（国内プロ）～世界クラス（国際プロ）</v>
      </c>
      <c r="C32" s="125"/>
      <c r="D32" s="163">
        <v>22.81</v>
      </c>
      <c r="E32" s="163">
        <v>10.58</v>
      </c>
      <c r="F32" s="163">
        <v>6.77</v>
      </c>
      <c r="G32" s="163">
        <f t="shared" si="2"/>
        <v>5.989473684210527</v>
      </c>
      <c r="H32" s="164">
        <v>5.69</v>
      </c>
    </row>
    <row r="33" spans="2:8" ht="13.5" hidden="1">
      <c r="B33" s="63" t="str">
        <f>$C$34&amp;$C$35</f>
        <v>国内トップクラス（国内プロ）</v>
      </c>
      <c r="C33" s="128"/>
      <c r="D33" s="129">
        <v>22.51</v>
      </c>
      <c r="E33" s="129">
        <v>10.47</v>
      </c>
      <c r="F33" s="129">
        <v>6.67</v>
      </c>
      <c r="G33" s="129">
        <f t="shared" si="2"/>
        <v>5.894736842105263</v>
      </c>
      <c r="H33" s="130">
        <v>5.6</v>
      </c>
    </row>
    <row r="34" spans="2:8" ht="13.5" hidden="1">
      <c r="B34" s="63" t="str">
        <f>$C$34&amp;$C$35</f>
        <v>国内トップクラス（国内プロ）</v>
      </c>
      <c r="C34" s="128" t="s">
        <v>79</v>
      </c>
      <c r="D34" s="129">
        <v>22.22</v>
      </c>
      <c r="E34" s="129">
        <v>10.35</v>
      </c>
      <c r="F34" s="129">
        <v>6.57</v>
      </c>
      <c r="G34" s="129">
        <f t="shared" si="2"/>
        <v>5.8</v>
      </c>
      <c r="H34" s="130">
        <v>5.51</v>
      </c>
    </row>
    <row r="35" spans="2:8" ht="13.5" hidden="1">
      <c r="B35" s="63" t="str">
        <f>$C$34&amp;$C$35</f>
        <v>国内トップクラス（国内プロ）</v>
      </c>
      <c r="C35" s="128" t="s">
        <v>80</v>
      </c>
      <c r="D35" s="165">
        <v>21.92</v>
      </c>
      <c r="E35" s="165">
        <v>10.24</v>
      </c>
      <c r="F35" s="165">
        <v>6.46</v>
      </c>
      <c r="G35" s="165">
        <f t="shared" si="2"/>
        <v>5.705263157894737</v>
      </c>
      <c r="H35" s="166">
        <v>5.42</v>
      </c>
    </row>
    <row r="36" spans="2:8" ht="13.5" hidden="1">
      <c r="B36" s="63" t="str">
        <f>$B$39&amp;"～"&amp;$B$35</f>
        <v>優秀（カテゴリーⅠ）～国内トップクラス（国内プロ）</v>
      </c>
      <c r="C36" s="131"/>
      <c r="D36" s="132">
        <v>21.63</v>
      </c>
      <c r="E36" s="132">
        <v>10.12</v>
      </c>
      <c r="F36" s="132">
        <v>6.36</v>
      </c>
      <c r="G36" s="132">
        <f t="shared" si="2"/>
        <v>5.610526315789474</v>
      </c>
      <c r="H36" s="133">
        <v>5.33</v>
      </c>
    </row>
    <row r="37" spans="2:8" ht="13.5" hidden="1">
      <c r="B37" s="63" t="str">
        <f>$B$39&amp;"～"&amp;$B$35</f>
        <v>優秀（カテゴリーⅠ）～国内トップクラス（国内プロ）</v>
      </c>
      <c r="C37" s="131"/>
      <c r="D37" s="132">
        <v>21.33</v>
      </c>
      <c r="E37" s="132">
        <v>10.01</v>
      </c>
      <c r="F37" s="132">
        <v>6.26</v>
      </c>
      <c r="G37" s="132">
        <f t="shared" si="2"/>
        <v>5.515789473684211</v>
      </c>
      <c r="H37" s="133">
        <v>5.24</v>
      </c>
    </row>
    <row r="38" spans="2:8" ht="13.5" hidden="1">
      <c r="B38" s="63" t="str">
        <f>$B$39&amp;"～"&amp;$B$35</f>
        <v>優秀（カテゴリーⅠ）～国内トップクラス（国内プロ）</v>
      </c>
      <c r="C38" s="131"/>
      <c r="D38" s="167">
        <v>21.03</v>
      </c>
      <c r="E38" s="167">
        <v>9.89</v>
      </c>
      <c r="F38" s="167">
        <v>6.15</v>
      </c>
      <c r="G38" s="167">
        <f t="shared" si="2"/>
        <v>5.421052631578948</v>
      </c>
      <c r="H38" s="168">
        <v>5.15</v>
      </c>
    </row>
    <row r="39" spans="2:8" ht="13.5" hidden="1">
      <c r="B39" s="63" t="str">
        <f>$C$40&amp;$C$41</f>
        <v>優秀（カテゴリーⅠ）</v>
      </c>
      <c r="C39" s="134"/>
      <c r="D39" s="135">
        <v>20.74</v>
      </c>
      <c r="E39" s="135">
        <v>9.78</v>
      </c>
      <c r="F39" s="135">
        <v>6.05</v>
      </c>
      <c r="G39" s="135">
        <f t="shared" si="2"/>
        <v>5.336842105263158</v>
      </c>
      <c r="H39" s="136">
        <v>5.07</v>
      </c>
    </row>
    <row r="40" spans="2:8" ht="13.5" hidden="1">
      <c r="B40" s="63" t="str">
        <f>$C$40&amp;$C$41</f>
        <v>優秀（カテゴリーⅠ）</v>
      </c>
      <c r="C40" s="134" t="s">
        <v>81</v>
      </c>
      <c r="D40" s="135">
        <v>20.44</v>
      </c>
      <c r="E40" s="135">
        <v>9.66</v>
      </c>
      <c r="F40" s="135">
        <v>5.95</v>
      </c>
      <c r="G40" s="135">
        <f t="shared" si="2"/>
        <v>5.242105263157895</v>
      </c>
      <c r="H40" s="136">
        <v>4.98</v>
      </c>
    </row>
    <row r="41" spans="2:8" ht="13.5" hidden="1">
      <c r="B41" s="63" t="str">
        <f>$C$40&amp;$C$41</f>
        <v>優秀（カテゴリーⅠ）</v>
      </c>
      <c r="C41" s="134" t="s">
        <v>82</v>
      </c>
      <c r="D41" s="169">
        <v>20.15</v>
      </c>
      <c r="E41" s="169">
        <v>9.55</v>
      </c>
      <c r="F41" s="169">
        <v>5.84</v>
      </c>
      <c r="G41" s="169">
        <f t="shared" si="2"/>
        <v>5.147368421052631</v>
      </c>
      <c r="H41" s="170">
        <v>4.89</v>
      </c>
    </row>
    <row r="42" spans="2:8" ht="13.5" hidden="1">
      <c r="B42" s="63" t="str">
        <f>$B$45&amp;"～"&amp;$B$41</f>
        <v>上級（カテゴリーⅡ）～優秀（カテゴリーⅠ）</v>
      </c>
      <c r="C42" s="137"/>
      <c r="D42" s="138">
        <v>19.85</v>
      </c>
      <c r="E42" s="138">
        <v>9.43</v>
      </c>
      <c r="F42" s="138">
        <v>5.74</v>
      </c>
      <c r="G42" s="138">
        <f t="shared" si="2"/>
        <v>5.052631578947368</v>
      </c>
      <c r="H42" s="139">
        <v>4.8</v>
      </c>
    </row>
    <row r="43" spans="2:8" ht="13.5" hidden="1">
      <c r="B43" s="63" t="str">
        <f>$B$45&amp;"～"&amp;$B$41</f>
        <v>上級（カテゴリーⅡ）～優秀（カテゴリーⅠ）</v>
      </c>
      <c r="C43" s="137"/>
      <c r="D43" s="138">
        <v>19.55</v>
      </c>
      <c r="E43" s="138">
        <v>9.32</v>
      </c>
      <c r="F43" s="138">
        <v>5.64</v>
      </c>
      <c r="G43" s="138">
        <f t="shared" si="2"/>
        <v>4.957894736842105</v>
      </c>
      <c r="H43" s="139">
        <v>4.71</v>
      </c>
    </row>
    <row r="44" spans="2:8" ht="13.5" hidden="1">
      <c r="B44" s="63" t="str">
        <f>$B$45&amp;"～"&amp;$B$41</f>
        <v>上級（カテゴリーⅡ）～優秀（カテゴリーⅠ）</v>
      </c>
      <c r="C44" s="137"/>
      <c r="D44" s="171">
        <v>19.26</v>
      </c>
      <c r="E44" s="171">
        <v>9.2</v>
      </c>
      <c r="F44" s="171">
        <v>5.53</v>
      </c>
      <c r="G44" s="171">
        <f t="shared" si="2"/>
        <v>4.863157894736842</v>
      </c>
      <c r="H44" s="172">
        <v>4.62</v>
      </c>
    </row>
    <row r="45" spans="2:8" ht="13.5" hidden="1">
      <c r="B45" s="63" t="str">
        <f>$C$46&amp;$C$47</f>
        <v>上級（カテゴリーⅡ）</v>
      </c>
      <c r="C45" s="140"/>
      <c r="D45" s="141">
        <v>18.96</v>
      </c>
      <c r="E45" s="141">
        <v>9.09</v>
      </c>
      <c r="F45" s="141">
        <v>5.43</v>
      </c>
      <c r="G45" s="141">
        <f t="shared" si="2"/>
        <v>4.768421052631579</v>
      </c>
      <c r="H45" s="142">
        <v>4.53</v>
      </c>
    </row>
    <row r="46" spans="2:8" ht="13.5" hidden="1">
      <c r="B46" s="63" t="str">
        <f>$C$46&amp;$C$47</f>
        <v>上級（カテゴリーⅡ）</v>
      </c>
      <c r="C46" s="140" t="s">
        <v>83</v>
      </c>
      <c r="D46" s="141">
        <v>18.66</v>
      </c>
      <c r="E46" s="141">
        <v>8.97</v>
      </c>
      <c r="F46" s="141">
        <v>5.33</v>
      </c>
      <c r="G46" s="141">
        <f t="shared" si="2"/>
        <v>4.673684210526316</v>
      </c>
      <c r="H46" s="142">
        <v>4.44</v>
      </c>
    </row>
    <row r="47" spans="2:8" ht="13.5" hidden="1">
      <c r="B47" s="63" t="str">
        <f>$C$46&amp;$C$47</f>
        <v>上級（カテゴリーⅡ）</v>
      </c>
      <c r="C47" s="140" t="s">
        <v>84</v>
      </c>
      <c r="D47" s="173">
        <v>18.37</v>
      </c>
      <c r="E47" s="173">
        <v>8.86</v>
      </c>
      <c r="F47" s="173">
        <v>5.22</v>
      </c>
      <c r="G47" s="173">
        <f t="shared" si="2"/>
        <v>4.578947368421052</v>
      </c>
      <c r="H47" s="174">
        <v>4.35</v>
      </c>
    </row>
    <row r="48" spans="2:8" ht="13.5" hidden="1">
      <c r="B48" s="63" t="str">
        <f>$B$51&amp;"～"&amp;$B$47</f>
        <v>よい（カテゴリーⅢ）～上級（カテゴリーⅡ）</v>
      </c>
      <c r="C48" s="146"/>
      <c r="D48" s="147">
        <v>18.07</v>
      </c>
      <c r="E48" s="147">
        <v>8.74</v>
      </c>
      <c r="F48" s="147">
        <v>5.12</v>
      </c>
      <c r="G48" s="147">
        <f t="shared" si="2"/>
        <v>4.4947368421052625</v>
      </c>
      <c r="H48" s="148">
        <v>4.27</v>
      </c>
    </row>
    <row r="49" spans="2:8" ht="13.5" hidden="1">
      <c r="B49" s="63" t="str">
        <f>$B$51&amp;"～"&amp;$B$47</f>
        <v>よい（カテゴリーⅢ）～上級（カテゴリーⅡ）</v>
      </c>
      <c r="C49" s="146"/>
      <c r="D49" s="147">
        <v>17.78</v>
      </c>
      <c r="E49" s="147">
        <v>8.63</v>
      </c>
      <c r="F49" s="147">
        <v>5.01</v>
      </c>
      <c r="G49" s="147">
        <f t="shared" si="2"/>
        <v>4.3999999999999995</v>
      </c>
      <c r="H49" s="148">
        <v>4.18</v>
      </c>
    </row>
    <row r="50" spans="2:8" ht="13.5" hidden="1">
      <c r="B50" s="63" t="str">
        <f>$B$51&amp;"～"&amp;$B$47</f>
        <v>よい（カテゴリーⅢ）～上級（カテゴリーⅡ）</v>
      </c>
      <c r="C50" s="146"/>
      <c r="D50" s="175">
        <v>17.48</v>
      </c>
      <c r="E50" s="175">
        <v>8.51</v>
      </c>
      <c r="F50" s="175">
        <v>4.91</v>
      </c>
      <c r="G50" s="175">
        <f t="shared" si="2"/>
        <v>4.3052631578947365</v>
      </c>
      <c r="H50" s="176">
        <v>4.09</v>
      </c>
    </row>
    <row r="51" spans="2:8" ht="13.5" hidden="1">
      <c r="B51" s="63" t="str">
        <f>$C$52&amp;$C$53</f>
        <v>よい（カテゴリーⅢ）</v>
      </c>
      <c r="C51" s="143"/>
      <c r="D51" s="144">
        <v>17.18</v>
      </c>
      <c r="E51" s="144">
        <v>8.4</v>
      </c>
      <c r="F51" s="144">
        <v>4.81</v>
      </c>
      <c r="G51" s="144">
        <f t="shared" si="2"/>
        <v>4.2105263157894735</v>
      </c>
      <c r="H51" s="145">
        <v>4</v>
      </c>
    </row>
    <row r="52" spans="2:8" ht="13.5" hidden="1">
      <c r="B52" s="63" t="str">
        <f>$C$52&amp;$C$53</f>
        <v>よい（カテゴリーⅢ）</v>
      </c>
      <c r="C52" s="143" t="s">
        <v>85</v>
      </c>
      <c r="D52" s="144">
        <v>16.89</v>
      </c>
      <c r="E52" s="144">
        <v>8.28</v>
      </c>
      <c r="F52" s="144">
        <v>4.7</v>
      </c>
      <c r="G52" s="144">
        <f t="shared" si="2"/>
        <v>4.11578947368421</v>
      </c>
      <c r="H52" s="145">
        <v>3.91</v>
      </c>
    </row>
    <row r="53" spans="2:8" ht="13.5" hidden="1">
      <c r="B53" s="63" t="str">
        <f>$C$52&amp;$C$53</f>
        <v>よい（カテゴリーⅢ）</v>
      </c>
      <c r="C53" s="143" t="s">
        <v>86</v>
      </c>
      <c r="D53" s="177">
        <v>16.59</v>
      </c>
      <c r="E53" s="177">
        <v>8.17</v>
      </c>
      <c r="F53" s="177">
        <v>4.6</v>
      </c>
      <c r="G53" s="177">
        <f t="shared" si="2"/>
        <v>4.021052631578947</v>
      </c>
      <c r="H53" s="178">
        <v>3.82</v>
      </c>
    </row>
    <row r="54" spans="2:8" ht="13.5" hidden="1">
      <c r="B54" s="63" t="str">
        <f>$B$59&amp;"～"&amp;$B$53</f>
        <v>まずまず（カテゴリーⅣ）～よい（カテゴリーⅢ）</v>
      </c>
      <c r="C54" s="149"/>
      <c r="D54" s="150">
        <v>16.29</v>
      </c>
      <c r="E54" s="150">
        <v>8.05</v>
      </c>
      <c r="F54" s="150">
        <v>4.5</v>
      </c>
      <c r="G54" s="150">
        <f t="shared" si="2"/>
        <v>3.9263157894736844</v>
      </c>
      <c r="H54" s="151">
        <v>3.73</v>
      </c>
    </row>
    <row r="55" spans="2:8" ht="13.5" hidden="1">
      <c r="B55" s="63" t="str">
        <f>$B$59&amp;"～"&amp;$B$53</f>
        <v>まずまず（カテゴリーⅣ）～よい（カテゴリーⅢ）</v>
      </c>
      <c r="C55" s="149"/>
      <c r="D55" s="150">
        <v>16</v>
      </c>
      <c r="E55" s="150">
        <v>7.94</v>
      </c>
      <c r="F55" s="150">
        <v>4.39</v>
      </c>
      <c r="G55" s="150">
        <f t="shared" si="2"/>
        <v>3.8315789473684214</v>
      </c>
      <c r="H55" s="151">
        <v>3.64</v>
      </c>
    </row>
    <row r="56" spans="2:8" ht="13.5" hidden="1">
      <c r="B56" s="63" t="str">
        <f>$B$59&amp;"～"&amp;$B$53</f>
        <v>まずまず（カテゴリーⅣ）～よい（カテゴリーⅢ）</v>
      </c>
      <c r="C56" s="149"/>
      <c r="D56" s="150">
        <v>15.7</v>
      </c>
      <c r="E56" s="150">
        <v>7.82</v>
      </c>
      <c r="F56" s="150">
        <v>4.29</v>
      </c>
      <c r="G56" s="150">
        <f t="shared" si="2"/>
        <v>3.736842105263158</v>
      </c>
      <c r="H56" s="151">
        <v>3.55</v>
      </c>
    </row>
    <row r="57" spans="2:8" ht="13.5" hidden="1">
      <c r="B57" s="63" t="str">
        <f>$B$59&amp;"～"&amp;$B$53</f>
        <v>まずまず（カテゴリーⅣ）～よい（カテゴリーⅢ）</v>
      </c>
      <c r="C57" s="149"/>
      <c r="D57" s="179">
        <v>15.41</v>
      </c>
      <c r="E57" s="179">
        <v>7.71</v>
      </c>
      <c r="F57" s="179">
        <v>4.19</v>
      </c>
      <c r="G57" s="179">
        <f t="shared" si="2"/>
        <v>3.6526315789473687</v>
      </c>
      <c r="H57" s="180">
        <v>3.47</v>
      </c>
    </row>
    <row r="58" spans="2:8" ht="13.5" hidden="1">
      <c r="B58" s="63" t="str">
        <f>$C$58&amp;$C$59</f>
        <v>まずまず（カテゴリーⅣ）</v>
      </c>
      <c r="C58" s="131" t="s">
        <v>87</v>
      </c>
      <c r="D58" s="132">
        <v>15.11</v>
      </c>
      <c r="E58" s="132">
        <v>7.59</v>
      </c>
      <c r="F58" s="132">
        <v>4.09</v>
      </c>
      <c r="G58" s="132">
        <f t="shared" si="2"/>
        <v>3.557894736842105</v>
      </c>
      <c r="H58" s="133">
        <v>3.38</v>
      </c>
    </row>
    <row r="59" spans="2:8" ht="13.5" hidden="1">
      <c r="B59" s="63" t="str">
        <f>$C$58&amp;$C$59</f>
        <v>まずまず（カテゴリーⅣ）</v>
      </c>
      <c r="C59" s="131" t="s">
        <v>88</v>
      </c>
      <c r="D59" s="167">
        <v>14.81</v>
      </c>
      <c r="E59" s="167">
        <v>7.48</v>
      </c>
      <c r="F59" s="167">
        <v>3.98</v>
      </c>
      <c r="G59" s="167">
        <f t="shared" si="2"/>
        <v>3.463157894736842</v>
      </c>
      <c r="H59" s="168">
        <v>3.29</v>
      </c>
    </row>
    <row r="60" spans="2:8" ht="13.5" hidden="1">
      <c r="B60" s="63" t="str">
        <f>$B$64&amp;"～"&amp;$B$59</f>
        <v>普通（カテゴリーⅤ）～まずまず（カテゴリーⅣ）</v>
      </c>
      <c r="C60" s="152"/>
      <c r="D60" s="153">
        <v>14.52</v>
      </c>
      <c r="E60" s="153">
        <v>7.36</v>
      </c>
      <c r="F60" s="153">
        <v>3.88</v>
      </c>
      <c r="G60" s="153">
        <f t="shared" si="2"/>
        <v>3.368421052631579</v>
      </c>
      <c r="H60" s="154">
        <v>3.2</v>
      </c>
    </row>
    <row r="61" spans="2:8" ht="13.5" hidden="1">
      <c r="B61" s="63" t="str">
        <f>$B$64&amp;"～"&amp;$B$59</f>
        <v>普通（カテゴリーⅤ）～まずまず（カテゴリーⅣ）</v>
      </c>
      <c r="C61" s="152"/>
      <c r="D61" s="153">
        <v>14.22</v>
      </c>
      <c r="E61" s="153">
        <v>7.25</v>
      </c>
      <c r="F61" s="153">
        <v>3.77</v>
      </c>
      <c r="G61" s="153">
        <f t="shared" si="2"/>
        <v>3.2736842105263158</v>
      </c>
      <c r="H61" s="154">
        <v>3.11</v>
      </c>
    </row>
    <row r="62" spans="2:8" ht="13.5" hidden="1">
      <c r="B62" s="63" t="str">
        <f>$B$64&amp;"～"&amp;$B$59</f>
        <v>普通（カテゴリーⅤ）～まずまず（カテゴリーⅣ）</v>
      </c>
      <c r="C62" s="152"/>
      <c r="D62" s="153">
        <v>13.93</v>
      </c>
      <c r="E62" s="153">
        <v>7.13</v>
      </c>
      <c r="F62" s="153">
        <v>3.67</v>
      </c>
      <c r="G62" s="153">
        <f t="shared" si="2"/>
        <v>3.1789473684210527</v>
      </c>
      <c r="H62" s="154">
        <v>3.02</v>
      </c>
    </row>
    <row r="63" spans="2:8" ht="13.5" hidden="1">
      <c r="B63" s="63" t="str">
        <f>$B$64&amp;"～"&amp;$B$59</f>
        <v>普通（カテゴリーⅤ）～まずまず（カテゴリーⅣ）</v>
      </c>
      <c r="C63" s="152"/>
      <c r="D63" s="181">
        <v>13.63</v>
      </c>
      <c r="E63" s="181">
        <v>7.02</v>
      </c>
      <c r="F63" s="181">
        <v>3.57</v>
      </c>
      <c r="G63" s="181">
        <f t="shared" si="2"/>
        <v>3.0842105263157897</v>
      </c>
      <c r="H63" s="182">
        <v>2.93</v>
      </c>
    </row>
    <row r="64" spans="2:8" ht="13.5" hidden="1">
      <c r="B64" s="63" t="str">
        <f>$C$64&amp;$C$65</f>
        <v>普通（カテゴリーⅤ）</v>
      </c>
      <c r="C64" s="155" t="s">
        <v>89</v>
      </c>
      <c r="D64" s="156">
        <v>13.33</v>
      </c>
      <c r="E64" s="156">
        <v>6.9</v>
      </c>
      <c r="F64" s="156">
        <v>3.46</v>
      </c>
      <c r="G64" s="156">
        <f t="shared" si="2"/>
        <v>2.9894736842105263</v>
      </c>
      <c r="H64" s="157">
        <v>2.84</v>
      </c>
    </row>
    <row r="65" spans="2:8" ht="13.5" hidden="1">
      <c r="B65" s="63" t="str">
        <f>$C$64&amp;$C$65</f>
        <v>普通（カテゴリーⅤ）</v>
      </c>
      <c r="C65" s="155" t="s">
        <v>90</v>
      </c>
      <c r="D65" s="156">
        <v>13.04</v>
      </c>
      <c r="E65" s="156">
        <v>6.79</v>
      </c>
      <c r="F65" s="156">
        <v>3.36</v>
      </c>
      <c r="G65" s="156">
        <f t="shared" si="2"/>
        <v>2.8947368421052633</v>
      </c>
      <c r="H65" s="157">
        <v>2.75</v>
      </c>
    </row>
    <row r="66" spans="2:8" ht="13.5" hidden="1">
      <c r="B66" s="63" t="str">
        <f>$C$64&amp;$C$65</f>
        <v>普通（カテゴリーⅤ）</v>
      </c>
      <c r="C66" s="155"/>
      <c r="D66" s="183">
        <v>12.74</v>
      </c>
      <c r="E66" s="183">
        <v>6.67</v>
      </c>
      <c r="F66" s="183">
        <v>3.26</v>
      </c>
      <c r="G66" s="183">
        <f t="shared" si="2"/>
        <v>2.8000000000000003</v>
      </c>
      <c r="H66" s="184">
        <v>2.66</v>
      </c>
    </row>
    <row r="67" spans="2:8" ht="13.5" hidden="1">
      <c r="B67" s="63" t="str">
        <f>$B$70&amp;"～"&amp;$B$66</f>
        <v>一般（トレーニングなし）～普通（カテゴリーⅤ）</v>
      </c>
      <c r="C67" s="119"/>
      <c r="D67" s="120">
        <v>12.44</v>
      </c>
      <c r="E67" s="120">
        <v>6.56</v>
      </c>
      <c r="F67" s="120">
        <v>3.15</v>
      </c>
      <c r="G67" s="120">
        <f t="shared" si="2"/>
        <v>2.7157894736842105</v>
      </c>
      <c r="H67" s="121">
        <v>2.58</v>
      </c>
    </row>
    <row r="68" spans="2:8" ht="13.5" hidden="1">
      <c r="B68" s="63" t="str">
        <f>$B$70&amp;"～"&amp;$B$66</f>
        <v>一般（トレーニングなし）～普通（カテゴリーⅤ）</v>
      </c>
      <c r="C68" s="119"/>
      <c r="D68" s="120">
        <v>12.15</v>
      </c>
      <c r="E68" s="120">
        <v>6.44</v>
      </c>
      <c r="F68" s="120">
        <v>3.05</v>
      </c>
      <c r="G68" s="120">
        <f t="shared" si="2"/>
        <v>2.6210526315789475</v>
      </c>
      <c r="H68" s="121">
        <v>2.49</v>
      </c>
    </row>
    <row r="69" spans="2:8" ht="13.5" hidden="1">
      <c r="B69" s="63" t="str">
        <f>$B$70&amp;"～"&amp;$B$66</f>
        <v>一般（トレーニングなし）～普通（カテゴリーⅤ）</v>
      </c>
      <c r="C69" s="119"/>
      <c r="D69" s="185">
        <v>11.85</v>
      </c>
      <c r="E69" s="185">
        <v>6.33</v>
      </c>
      <c r="F69" s="185">
        <v>2.95</v>
      </c>
      <c r="G69" s="185">
        <f t="shared" si="2"/>
        <v>2.526315789473684</v>
      </c>
      <c r="H69" s="186">
        <v>2.4</v>
      </c>
    </row>
    <row r="70" spans="2:8" ht="13.5" hidden="1">
      <c r="B70" s="63" t="str">
        <f aca="true" t="shared" si="3" ref="B70:B75">$C$70&amp;$C$71</f>
        <v>一般（トレーニングなし）</v>
      </c>
      <c r="C70" s="158" t="s">
        <v>91</v>
      </c>
      <c r="D70" s="159">
        <v>11.56</v>
      </c>
      <c r="E70" s="159">
        <v>6.21</v>
      </c>
      <c r="F70" s="159">
        <v>2.84</v>
      </c>
      <c r="G70" s="159">
        <f t="shared" si="2"/>
        <v>2.431578947368421</v>
      </c>
      <c r="H70" s="160">
        <v>2.31</v>
      </c>
    </row>
    <row r="71" spans="2:8" ht="13.5" hidden="1">
      <c r="B71" s="63" t="str">
        <f t="shared" si="3"/>
        <v>一般（トレーニングなし）</v>
      </c>
      <c r="C71" s="158" t="s">
        <v>92</v>
      </c>
      <c r="D71" s="159">
        <v>11.26</v>
      </c>
      <c r="E71" s="159">
        <v>6.1</v>
      </c>
      <c r="F71" s="159">
        <v>2.74</v>
      </c>
      <c r="G71" s="159">
        <f t="shared" si="2"/>
        <v>2.336842105263158</v>
      </c>
      <c r="H71" s="160">
        <v>2.22</v>
      </c>
    </row>
    <row r="72" spans="2:8" ht="13.5" hidden="1">
      <c r="B72" s="63" t="str">
        <f t="shared" si="3"/>
        <v>一般（トレーニングなし）</v>
      </c>
      <c r="C72" s="158"/>
      <c r="D72" s="159">
        <v>10.96</v>
      </c>
      <c r="E72" s="159">
        <v>5.99</v>
      </c>
      <c r="F72" s="159">
        <v>2.64</v>
      </c>
      <c r="G72" s="159">
        <f t="shared" si="2"/>
        <v>2.2421052631578946</v>
      </c>
      <c r="H72" s="160">
        <v>2.13</v>
      </c>
    </row>
    <row r="73" spans="2:8" ht="13.5" hidden="1">
      <c r="B73" s="63" t="str">
        <f t="shared" si="3"/>
        <v>一般（トレーニングなし）</v>
      </c>
      <c r="C73" s="158"/>
      <c r="D73" s="159">
        <v>10.67</v>
      </c>
      <c r="E73" s="159">
        <v>5.87</v>
      </c>
      <c r="F73" s="159">
        <v>2.53</v>
      </c>
      <c r="G73" s="159">
        <f t="shared" si="2"/>
        <v>2.1473684210526316</v>
      </c>
      <c r="H73" s="160">
        <v>2.04</v>
      </c>
    </row>
    <row r="74" spans="2:8" ht="13.5" hidden="1">
      <c r="B74" s="63" t="str">
        <f t="shared" si="3"/>
        <v>一般（トレーニングなし）</v>
      </c>
      <c r="C74" s="158"/>
      <c r="D74" s="159">
        <v>10.37</v>
      </c>
      <c r="E74" s="159">
        <v>5.76</v>
      </c>
      <c r="F74" s="159">
        <v>2.43</v>
      </c>
      <c r="G74" s="159">
        <f t="shared" si="2"/>
        <v>2.0526315789473686</v>
      </c>
      <c r="H74" s="160">
        <v>1.95</v>
      </c>
    </row>
    <row r="75" spans="2:8" ht="13.5" hidden="1">
      <c r="B75" s="63" t="str">
        <f t="shared" si="3"/>
        <v>一般（トレーニングなし）</v>
      </c>
      <c r="C75" s="158"/>
      <c r="D75" s="187">
        <v>10.08</v>
      </c>
      <c r="E75" s="187">
        <v>5.64</v>
      </c>
      <c r="F75" s="187">
        <v>2.33</v>
      </c>
      <c r="G75" s="187">
        <f t="shared" si="2"/>
        <v>1.9578947368421054</v>
      </c>
      <c r="H75" s="188">
        <v>1.86</v>
      </c>
    </row>
    <row r="76" spans="4:8" ht="13.5" hidden="1">
      <c r="D76" s="114">
        <v>0</v>
      </c>
      <c r="E76" s="114">
        <v>0</v>
      </c>
      <c r="F76" s="114">
        <v>0</v>
      </c>
      <c r="G76" s="114">
        <v>0</v>
      </c>
      <c r="H76" s="114">
        <v>0</v>
      </c>
    </row>
    <row r="77" ht="13.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Ryutaro Takashima</dc:creator>
  <cp:keywords/>
  <dc:description/>
  <cp:lastModifiedBy>OVERLANDER</cp:lastModifiedBy>
  <cp:lastPrinted>2010-08-02T01:27:50Z</cp:lastPrinted>
  <dcterms:created xsi:type="dcterms:W3CDTF">2006-01-22T09:00:05Z</dcterms:created>
  <dcterms:modified xsi:type="dcterms:W3CDTF">2011-12-03T10:43:42Z</dcterms:modified>
  <cp:category/>
  <cp:version/>
  <cp:contentType/>
  <cp:contentStatus/>
</cp:coreProperties>
</file>